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Anleitung" sheetId="1" state="visible" r:id="rId1"/>
    <sheet xmlns:r="http://schemas.openxmlformats.org/officeDocument/2006/relationships" name="Register" sheetId="2" state="visible" r:id="rId2"/>
    <sheet xmlns:r="http://schemas.openxmlformats.org/officeDocument/2006/relationships" name="Wirksamkeit" sheetId="3" state="visible" r:id="rId3"/>
    <sheet xmlns:r="http://schemas.openxmlformats.org/officeDocument/2006/relationships" name="Auswertung" sheetId="4" state="visible" r:id="rId4"/>
    <sheet xmlns:r="http://schemas.openxmlformats.org/officeDocument/2006/relationships" name="Hilfen und Beispiele" sheetId="5" state="visible" r:id="rId5"/>
    <sheet xmlns:r="http://schemas.openxmlformats.org/officeDocument/2006/relationships" name="Listen" sheetId="6" state="visible" r:id="rId6"/>
  </sheets>
  <definedNames>
    <definedName name="Stichtag">Auswertung!$B$5</definedName>
    <definedName name="_xlnm.Print_Area" localSheetId="0">'Anleitung'!$A$1:$B$35</definedName>
    <definedName name="_xlnm._FilterDatabase" localSheetId="1" hidden="1">'Register'!$A$7:$U$47</definedName>
    <definedName name="_xlnm.Print_Titles" localSheetId="1">'Register'!$6:$7,'Register'!$A:$B</definedName>
    <definedName name="_xlnm.Print_Area" localSheetId="1">'Register'!$A$1:$U$47</definedName>
    <definedName name="_xlnm._FilterDatabase" localSheetId="2" hidden="1">'Wirksamkeit'!$A$7:$P$47</definedName>
    <definedName name="_xlnm.Print_Titles" localSheetId="2">'Wirksamkeit'!$6:$7,'Wirksamkeit'!$A:$B</definedName>
    <definedName name="_xlnm.Print_Area" localSheetId="2">'Wirksamkeit'!$A$1:$P$47</definedName>
    <definedName name="_xlnm.Print_Area" localSheetId="3">'Auswertung'!$A$1:$H$50</definedName>
    <definedName name="_xlnm.Print_Area" localSheetId="4">'Hilfen und Beispiele'!$A$1:$E$68</definedName>
  </definedNames>
  <calcPr calcId="124519" fullCalcOnLoad="1"/>
</workbook>
</file>

<file path=xl/styles.xml><?xml version="1.0" encoding="utf-8"?>
<styleSheet xmlns="http://schemas.openxmlformats.org/spreadsheetml/2006/main">
  <numFmts count="1">
    <numFmt numFmtId="164" formatCode="DD.MM.YYYY"/>
  </numFmts>
  <fonts count="19">
    <font>
      <name val="Calibri"/>
      <family val="2"/>
      <color theme="1"/>
      <sz val="11"/>
      <scheme val="minor"/>
    </font>
    <font>
      <name val="Aptos"/>
      <b val="1"/>
      <color rgb="00FFFFFF"/>
      <sz val="10"/>
    </font>
    <font>
      <name val="Aptos"/>
      <sz val="10"/>
    </font>
    <font>
      <name val="Aptos"/>
      <b val="1"/>
      <color rgb="008C5A2B"/>
      <sz val="16"/>
    </font>
    <font>
      <name val="Aptos"/>
      <i val="1"/>
      <color rgb="007A6A55"/>
      <sz val="9.5"/>
    </font>
    <font>
      <name val="Aptos"/>
      <color rgb="007A6A55"/>
      <sz val="9"/>
    </font>
    <font>
      <name val="Aptos"/>
      <b val="1"/>
      <color rgb="008C5A2B"/>
      <sz val="11"/>
    </font>
    <font>
      <name val="Aptos"/>
      <b val="1"/>
      <color rgb="008C5A2B"/>
      <sz val="10"/>
    </font>
    <font>
      <name val="Aptos"/>
      <color rgb="002B2B2B"/>
      <sz val="10"/>
    </font>
    <font>
      <name val="Aptos"/>
      <color rgb="002B2B2B"/>
      <sz val="9.5"/>
    </font>
    <font>
      <name val="Aptos"/>
      <i val="1"/>
      <color rgb="007A6A55"/>
      <sz val="9"/>
    </font>
    <font>
      <name val="Aptos"/>
      <b val="1"/>
      <color rgb="008C5A2B"/>
      <sz val="9.5"/>
    </font>
    <font>
      <name val="Aptos"/>
      <color rgb="007A6A55"/>
      <sz val="10"/>
    </font>
    <font>
      <name val="Aptos"/>
      <color rgb="007A3E00"/>
      <sz val="9"/>
    </font>
    <font>
      <name val="Aptos"/>
      <color rgb="002B2B2B"/>
      <sz val="9"/>
    </font>
    <font>
      <name val="Aptos"/>
      <b val="1"/>
      <color rgb="002B2B2B"/>
      <sz val="10"/>
    </font>
    <font>
      <name val="Aptos"/>
      <i val="1"/>
      <color rgb="002B2B2B"/>
      <sz val="10"/>
    </font>
    <font>
      <name val="Aptos"/>
      <b val="1"/>
      <color rgb="002B2B2B"/>
      <sz val="9.5"/>
    </font>
    <font>
      <name val="Aptos"/>
      <color rgb="007A6A55"/>
      <sz val="9.5"/>
    </font>
  </fonts>
  <fills count="6">
    <fill>
      <patternFill/>
    </fill>
    <fill>
      <patternFill patternType="gray125"/>
    </fill>
    <fill>
      <patternFill patternType="solid">
        <fgColor rgb="008C5A2B"/>
      </patternFill>
    </fill>
    <fill>
      <patternFill patternType="solid">
        <fgColor rgb="00EFE7DC"/>
      </patternFill>
    </fill>
    <fill>
      <patternFill patternType="solid">
        <fgColor rgb="00FFFDF8"/>
      </patternFill>
    </fill>
    <fill>
      <patternFill patternType="solid">
        <fgColor rgb="00F5F1EA"/>
      </patternFill>
    </fill>
  </fills>
  <borders count="7">
    <border>
      <left/>
      <right/>
      <top/>
      <bottom/>
      <diagonal/>
    </border>
    <border>
      <left style="thin">
        <color rgb="00C9BBA6"/>
      </left>
      <right style="thin">
        <color rgb="00C9BBA6"/>
      </right>
      <top style="thin">
        <color rgb="00C9BBA6"/>
      </top>
      <bottom style="thin">
        <color rgb="00C9BBA6"/>
      </bottom>
    </border>
    <border>
      <bottom style="medium">
        <color rgb="00C9BBA6"/>
      </bottom>
    </border>
    <border>
      <left/>
      <right/>
      <top style="thin">
        <color rgb="00C9BBA6"/>
      </top>
      <bottom/>
      <diagonal/>
    </border>
    <border>
      <left/>
      <right style="thin">
        <color rgb="00C9BBA6"/>
      </right>
      <top style="thin">
        <color rgb="00C9BBA6"/>
      </top>
      <bottom/>
      <diagonal/>
    </border>
    <border>
      <left/>
      <right/>
      <top style="thin">
        <color rgb="00C9BBA6"/>
      </top>
      <bottom style="thin">
        <color rgb="00C9BBA6"/>
      </bottom>
      <diagonal/>
    </border>
    <border>
      <left/>
      <right style="thin">
        <color rgb="00C9BBA6"/>
      </right>
      <top style="thin">
        <color rgb="00C9BBA6"/>
      </top>
      <bottom style="thin">
        <color rgb="00C9BBA6"/>
      </bottom>
      <diagonal/>
    </border>
  </borders>
  <cellStyleXfs count="1">
    <xf numFmtId="0" fontId="0" fillId="0" borderId="0"/>
  </cellStyleXfs>
  <cellXfs count="3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2" applyAlignment="1" pivotButton="0" quotePrefix="0" xfId="0">
      <alignment vertical="center" wrapText="1"/>
    </xf>
    <xf numFmtId="0" fontId="0" fillId="0" borderId="2" pivotButton="0" quotePrefix="0" xfId="0"/>
    <xf numFmtId="0" fontId="7" fillId="3"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10" fillId="0" borderId="0" applyAlignment="1" pivotButton="0" quotePrefix="0" xfId="0">
      <alignment vertical="top" wrapText="1"/>
    </xf>
    <xf numFmtId="0" fontId="7" fillId="0" borderId="0" applyAlignment="1" pivotButton="0" quotePrefix="0" xfId="0">
      <alignment vertical="top" wrapText="1"/>
    </xf>
    <xf numFmtId="0" fontId="8" fillId="4" borderId="1" applyAlignment="1" pivotButton="0" quotePrefix="0" xfId="0">
      <alignment vertical="top" wrapText="1"/>
    </xf>
    <xf numFmtId="0" fontId="0" fillId="0" borderId="5" pivotButton="0" quotePrefix="0" xfId="0"/>
    <xf numFmtId="0" fontId="0" fillId="0" borderId="6" pivotButton="0" quotePrefix="0" xfId="0"/>
    <xf numFmtId="164" fontId="8" fillId="4" borderId="1" applyAlignment="1" pivotButton="0" quotePrefix="0" xfId="0">
      <alignment vertical="top" wrapText="1"/>
    </xf>
    <xf numFmtId="0" fontId="11" fillId="3" borderId="1" applyAlignment="1" pivotButton="0" quotePrefix="0" xfId="0">
      <alignment vertical="center"/>
    </xf>
    <xf numFmtId="0" fontId="0" fillId="3" borderId="1" pivotButton="0" quotePrefix="0" xfId="0"/>
    <xf numFmtId="0" fontId="1" fillId="2" borderId="1" applyAlignment="1" pivotButton="0" quotePrefix="0" xfId="0">
      <alignment vertical="center" wrapText="1"/>
    </xf>
    <xf numFmtId="0" fontId="12" fillId="0" borderId="1" applyAlignment="1" pivotButton="0" quotePrefix="0" xfId="0">
      <alignment horizontal="center" vertical="top" wrapText="1"/>
    </xf>
    <xf numFmtId="0" fontId="13" fillId="0" borderId="1" applyAlignment="1" pivotButton="0" quotePrefix="0" xfId="0">
      <alignment vertical="top" wrapText="1"/>
    </xf>
    <xf numFmtId="0" fontId="11" fillId="3" borderId="1" pivotButton="0" quotePrefix="0" xfId="0"/>
    <xf numFmtId="0" fontId="8" fillId="5" borderId="1" applyAlignment="1" pivotButton="0" quotePrefix="0" xfId="0">
      <alignment vertical="top" wrapText="1"/>
    </xf>
    <xf numFmtId="0" fontId="14" fillId="5" borderId="1" applyAlignment="1" pivotButton="0" quotePrefix="0" xfId="0">
      <alignment vertical="top" wrapText="1"/>
    </xf>
    <xf numFmtId="0" fontId="1" fillId="2" borderId="1" applyAlignment="1" pivotButton="0" quotePrefix="0" xfId="0">
      <alignment horizontal="left" vertical="center" wrapText="1"/>
    </xf>
    <xf numFmtId="0" fontId="15" fillId="0" borderId="1" applyAlignment="1" pivotButton="0" quotePrefix="0" xfId="0">
      <alignment vertical="top" wrapText="1"/>
    </xf>
    <xf numFmtId="0" fontId="8" fillId="0" borderId="1" applyAlignment="1" pivotButton="0" quotePrefix="0" xfId="0">
      <alignment horizontal="right" vertical="top" wrapText="1"/>
    </xf>
    <xf numFmtId="0" fontId="5" fillId="0" borderId="1" applyAlignment="1" pivotButton="0" quotePrefix="0" xfId="0">
      <alignment vertical="top" wrapText="1"/>
    </xf>
    <xf numFmtId="0" fontId="0" fillId="0" borderId="1" pivotButton="0" quotePrefix="0" xfId="0"/>
    <xf numFmtId="9" fontId="8" fillId="0" borderId="1" applyAlignment="1" pivotButton="0" quotePrefix="0" xfId="0">
      <alignment horizontal="right" vertical="top" wrapText="1"/>
    </xf>
    <xf numFmtId="0" fontId="16" fillId="0" borderId="1" applyAlignment="1" pivotButton="0" quotePrefix="0" xfId="0">
      <alignment vertical="top" wrapText="1"/>
    </xf>
    <xf numFmtId="0" fontId="17" fillId="0" borderId="1" applyAlignment="1" pivotButton="0" quotePrefix="0" xfId="0">
      <alignment vertical="top" wrapText="1"/>
    </xf>
    <xf numFmtId="0" fontId="18" fillId="0" borderId="1"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dxfs count="3">
    <dxf>
      <fill>
        <patternFill patternType="solid">
          <fgColor rgb="00FBE3C8"/>
          <bgColor rgb="00FBE3C8"/>
        </patternFill>
      </fill>
    </dxf>
    <dxf>
      <font>
        <b val="1"/>
        <color rgb="00B00020"/>
      </font>
    </dxf>
    <dxf>
      <fill>
        <patternFill patternType="solid">
          <fgColor rgb="00ECE8E1"/>
          <bgColor rgb="00ECE8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35"/>
  <sheetViews>
    <sheetView showGridLines="0" workbookViewId="0">
      <selection activeCell="A1" sqref="A1"/>
    </sheetView>
  </sheetViews>
  <sheetFormatPr baseColWidth="8" defaultRowHeight="15"/>
  <cols>
    <col width="27" customWidth="1" min="1" max="1"/>
    <col width="108" customWidth="1" min="2" max="2"/>
  </cols>
  <sheetData>
    <row r="1" ht="26" customHeight="1">
      <c r="A1" s="1" t="inlineStr">
        <is>
          <t>Register der Abweichungen und Korrekturmaßnahmen</t>
        </is>
      </c>
    </row>
    <row r="2">
      <c r="A2" s="2" t="inlineStr">
        <is>
          <t>Vorlage zu Abschnitt 3.11 des Bandes 3b · Abweichungen, Korrekturmaßnahmen und Verbesserung</t>
        </is>
      </c>
    </row>
    <row r="3">
      <c r="A3" s="3" t="inlineStr">
        <is>
          <t>Das Steuer und die Lupe · Band 3b · buecher.effedore.com</t>
        </is>
      </c>
    </row>
    <row r="5" ht="22" customHeight="1">
      <c r="A5" s="4" t="inlineStr">
        <is>
          <t>So nutzen Sie diese Vorlage</t>
        </is>
      </c>
      <c r="B5" s="5" t="n"/>
    </row>
    <row r="6" ht="73" customHeight="1">
      <c r="A6" s="6" t="inlineStr">
        <is>
          <t>Wozu</t>
        </is>
      </c>
      <c r="B6" s="7" t="inlineStr">
        <is>
          <t>Das Register ist ein Hilfsmittel für den Blick, kein Ablagestück. Es soll nicht eine Liste füllen, die sich schließt, sondern zeigen, ob Feststellungen wiederkehren – und ob die Ursache beseitigt wurde oder nur der Zustand. Es trennt deshalb Korrektur und Korrekturmaßnahme in zwei Spalten, verlangt die Ursache in zwei bis fünf Sätzen (kein Formular) und lässt einen Vorgang erst nach der Wirksamkeitsprüfung durch eine andere Person als geschlossen gelten. Der Aufwand soll zur Größe der Feststellung passen.</t>
        </is>
      </c>
    </row>
    <row r="8" ht="22" customHeight="1">
      <c r="A8" s="4" t="inlineStr">
        <is>
          <t>Die sechs Schritte der Behandlung einer Feststellung (Abschnitt 3.11, «Das Prinzip»)</t>
        </is>
      </c>
      <c r="B8" s="5" t="n"/>
    </row>
    <row r="9" ht="31.6" customHeight="1">
      <c r="A9" s="6" t="inlineStr">
        <is>
          <t>1  Sofortmaßnahme</t>
        </is>
      </c>
      <c r="B9" s="7" t="inlineStr">
        <is>
          <t>Unmittelbare Gefahr beenden. Wer: wer die Feststellung macht. Nachweis: Vermerk mit Uhrzeit. → Blatt «Register», Spalte «Sofortmaßnahme / Korrektur».</t>
        </is>
      </c>
    </row>
    <row r="10" ht="31.6" customHeight="1">
      <c r="A10" s="6" t="inlineStr">
        <is>
          <t>2  Korrektur</t>
        </is>
      </c>
      <c r="B10" s="7" t="inlineStr">
        <is>
          <t>Den festgestellten Zustand beheben. Wer: der Bereich. Nachweis: Erledigungsvermerk. → Blatt «Register», dieselbe Spalte. (Die Korrektur ist noch keine Korrekturmaßnahme.)</t>
        </is>
      </c>
    </row>
    <row r="11" ht="31.6" customHeight="1">
      <c r="A11" s="6" t="inlineStr">
        <is>
          <t>3  Ursachenanalyse</t>
        </is>
      </c>
      <c r="B11" s="7" t="inlineStr">
        <is>
          <t>Warum ist es so gekommen – und warum ist es geblieben? Wer: Bereich mit den Ausführenden. Nachweis: zwei bis fünf Sätze, keine Formularschlacht. → Spalte «Ursache». Pflicht ab Einstufung «Mittel» und bei jeder Wiederholung.</t>
        </is>
      </c>
    </row>
    <row r="12" ht="31.6" customHeight="1">
      <c r="A12" s="6" t="inlineStr">
        <is>
          <t>4  Korrekturmaßnahme</t>
        </is>
      </c>
      <c r="B12" s="7" t="inlineStr">
        <is>
          <t>Die Ursache beseitigen, nach der Rangfolge aus 8.1.2. Wer: die Leitung, wenn Mittel nötig sind. Nachweis: Maßnahme mit Termin und Verantwortlichem. → Spalten «Korrekturmaßnahme» bis «Entscheidung der Leitung».</t>
        </is>
      </c>
    </row>
    <row r="13" ht="31.6" customHeight="1">
      <c r="A13" s="6" t="inlineStr">
        <is>
          <t>5  Wirksamkeitsprüfung</t>
        </is>
      </c>
      <c r="B13" s="7" t="inlineStr">
        <is>
          <t>Nach angemessener Zeit prüfen, ob es hält. Wer: nicht dieselbe Person wie bei der Umsetzung. Nachweis: Datum, Beobachtung, Ergebnis. → Blatt «Wirksamkeit».</t>
        </is>
      </c>
    </row>
    <row r="14" ht="31.6" customHeight="1">
      <c r="A14" s="6" t="inlineStr">
        <is>
          <t>6  Schließen</t>
        </is>
      </c>
      <c r="B14" s="7" t="inlineStr">
        <is>
          <t>Erst jetzt. Wer: wer geprüft hat. Nachweis: Schließungsvermerk mit Bezug auf Schritt 5. → Blatt «Wirksamkeit», Spalte «Geschlossen am», und Status im Blatt «Register».</t>
        </is>
      </c>
    </row>
    <row r="16" ht="22" customHeight="1">
      <c r="A16" s="4" t="inlineStr">
        <is>
          <t>Arbeitsregeln aus dem Band</t>
        </is>
      </c>
      <c r="B16" s="5" t="n"/>
    </row>
    <row r="17" ht="45.4" customHeight="1">
      <c r="A17" s="6" t="inlineStr">
        <is>
          <t>Zwei Spalten statt einer</t>
        </is>
      </c>
      <c r="B17" s="7" t="inlineStr">
        <is>
          <t>Ein Vorgang wird nur geschlossen, wenn Korrektur und Korrekturmaßnahme gefüllt sind – oder wenn ausdrücklich begründet ist, warum keine Korrekturmaßnahme nötig ist (Spalte «Warum keine Korrekturmaßnahme nötig»). Diese Begründung ist erlaubt und muss geschrieben werden.</t>
        </is>
      </c>
    </row>
    <row r="18" ht="31.6" customHeight="1">
      <c r="A18" s="6" t="inlineStr">
        <is>
          <t>Die Frage nach der Ursache</t>
        </is>
      </c>
      <c r="B18" s="7" t="inlineStr">
        <is>
          <t>Nicht «Warum haben Sie das nicht getan?», sondern «Was müsste anders sein, damit es geht?». Die Kette wird nicht bis zur Unternehmensphilosophie verlängert, sondern bis zur ersten Ebene, auf der das Haus tatsächlich handeln kann.</t>
        </is>
      </c>
    </row>
    <row r="19" ht="31.6" customHeight="1">
      <c r="A19" s="6" t="inlineStr">
        <is>
          <t>Der gleichartige Fall</t>
        </is>
      </c>
      <c r="B19" s="7" t="inlineStr">
        <is>
          <t>Die Klausel 10.2 verlangt die Frage, ob ähnliche Vorfälle oder Nichtkonformitäten bestehen oder auftreten könnten. Wo wird dasselbe sonst noch gemacht (Etage, Wäscherei, Wellness)? Spalte «Gleichartige Stellen geprüft?».</t>
        </is>
      </c>
    </row>
    <row r="20" ht="45.4" customHeight="1">
      <c r="A20" s="6" t="inlineStr">
        <is>
          <t>Die Sprache der Maßnahme</t>
        </is>
      </c>
      <c r="B20" s="7" t="inlineStr">
        <is>
          <t>Eine Maßnahme, die mit «sensibilisieren», «ermahnen», «hinweisen» oder «achten auf» beginnt, ist keine Maßnahme, sondern eine Absicht: kein Endpunkt, keine Prüfbarkeit, kein Adressat. Besser: ein Verb, das ein Ergebnis erzeugt – beschaffen, umbauen, einteilen, sperren, ersetzen, freigeben. Die Spalte «Hinweis» markiert diese Wörter.</t>
        </is>
      </c>
    </row>
    <row r="21" ht="31.6" customHeight="1">
      <c r="A21" s="6" t="inlineStr">
        <is>
          <t>Wiederholung</t>
        </is>
      </c>
      <c r="B21" s="7" t="inlineStr">
        <is>
          <t>Eine Feststellung, die zum zweiten Mal auftritt, wird höher eingestuft und vorrangig behandelt – die Wiederholung ist der eigentliche Befund. Die Wiederholungsquote ersetzt als Leitkennzahl die Erledigungsquote (Blatt «Auswertung»).</t>
        </is>
      </c>
    </row>
    <row r="22" ht="59.2" customHeight="1">
      <c r="A22" s="6" t="inlineStr">
        <is>
          <t>Wenn die Maßnahme Geld kostet und keines da ist</t>
        </is>
      </c>
      <c r="B22" s="7" t="inlineStr">
        <is>
          <t>Der Vorgang wird nicht geschlossen: Status «Übergangsmaßnahme – Ursache besteht fort», mit ausdrücklichem Vermerk. Die benötigte Maßnahme wird beziffert (Größenordnung genügt, als Schätzung gekennzeichnet) und in die Budgetplanung des Folgejahres eingestellt. Die Übergangsmaßnahme wird befristet und in ihrer Wirksamkeit geprüft wie jede andere. Entscheiden muss die Ebene, die es verantworten kann – nicht die Bereichsleitung ohne Budget.</t>
        </is>
      </c>
    </row>
    <row r="23" ht="59.2" customHeight="1">
      <c r="A23" s="6" t="inlineStr">
        <is>
          <t>Wo die Liste lebt</t>
        </is>
      </c>
      <c r="B23" s="7" t="inlineStr">
        <is>
          <t>Nicht als Datei bei einer Person, die einmal im Quartal nachfragt: Die offenen Punkte stehen auf einer Seite, werden in der ohnehin stattfindenden wöchentlichen Leitungsrunde aufgerufen, und die Bereichsleitung sagt in einem Satz, wo sie steht. Das dauert drei Minuten. Die Frage an den Bereich: «Wann haben Sie zuletzt über die offenen Punkte gesprochen – und mit wem?»</t>
        </is>
      </c>
    </row>
    <row r="24" ht="31.6" customHeight="1">
      <c r="A24" s="6" t="inlineStr">
        <is>
          <t>Rückmeldung</t>
        </is>
      </c>
      <c r="B24" s="7" t="inlineStr">
        <is>
          <t>Die Ergebnisse gehören den Beschäftigten und ihren Vertretern mitgeteilt (10.2, 10.3). Zwei Sätze in der Bereichsbesprechung genügen: «Das haben wir gefunden, das ist daraus geworden.» Spalte «Rückmeldung am» im Blatt «Wirksamkeit».</t>
        </is>
      </c>
    </row>
    <row r="25" ht="45.4" customHeight="1">
      <c r="A25" s="6" t="inlineStr">
        <is>
          <t>Meldepflichten</t>
        </is>
      </c>
      <c r="B25" s="7" t="inlineStr">
        <is>
          <t>Unabhängig vom Register bestehen externe Meldepflichten bei Unfällen (Fristen je Land: Abschnitt 3.11, Tabelle «Meldung und Untersuchung im Recht der drei Länder»). Für den Auditor gilt: prüfen, ob gemeldet WURDE – nicht nur, ob untersucht wurde. Diagnosen und Gesundheitsdaten gehören nicht in dieses Register; für die Auswertung genügen Ausfalltage.</t>
        </is>
      </c>
    </row>
    <row r="27" ht="22" customHeight="1">
      <c r="A27" s="4" t="inlineStr">
        <is>
          <t>Die Blätter</t>
        </is>
      </c>
      <c r="B27" s="5" t="n"/>
    </row>
    <row r="28" ht="31.6" customHeight="1">
      <c r="A28" s="6" t="inlineStr">
        <is>
          <t>Register</t>
        </is>
      </c>
      <c r="B28" s="7" t="inlineStr">
        <is>
          <t>Schritte 1 bis 4: Feststellung, Einstufung, Korrektur, Ursache, Korrekturmaßnahme nach der Rangfolge, Frist, Status. 40 Zeilen; Menüs in den grauen Spalten; die Spalte «Hinweis» wird automatisch befüllt.</t>
        </is>
      </c>
    </row>
    <row r="29" ht="31.6" customHeight="1">
      <c r="A29" s="6" t="inlineStr">
        <is>
          <t>Wirksamkeit</t>
        </is>
      </c>
      <c r="B29" s="7" t="inlineStr">
        <is>
          <t>Schritte 5 und 6: wie und wann geprüft wird (Richtwerte des Bandes), durch wen, mit welchem Ergebnis; Schließung und Rückmeldung.</t>
        </is>
      </c>
    </row>
    <row r="30" ht="45.4" customHeight="1">
      <c r="A30" s="6" t="inlineStr">
        <is>
          <t>Auswertung</t>
        </is>
      </c>
      <c r="B30" s="7" t="inlineStr">
        <is>
          <t>Formeln, keine Eingabe: offene und überfällige Punkte, Verteilung nach Stufe, Wiederholungsquote, Anteil der Korrekturmaßnahmen oberhalb von Unterweisung und Schutzausrüstung, offene Punkte mit Budgetbedarf. Der Stichtag ist standardmäßig das heutige Datum und lässt sich überschreiben.</t>
        </is>
      </c>
    </row>
    <row r="31" ht="17.8" customHeight="1">
      <c r="A31" s="6" t="inlineStr">
        <is>
          <t>Hilfen und Beispiele</t>
        </is>
      </c>
      <c r="B31" s="7" t="inlineStr">
        <is>
          <t>Die Tabellen des Bandes zum Nachschlagen; Beispiele sind aus dem Band entnommen und mit «Beispiel» gekennzeichnet.</t>
        </is>
      </c>
    </row>
    <row r="32" ht="17.8" customHeight="1">
      <c r="A32" s="6" t="inlineStr">
        <is>
          <t>Listen</t>
        </is>
      </c>
      <c r="B32" s="7" t="inlineStr">
        <is>
          <t>Die Auswahllisten der Menüs. Sie dürfen angepasst werden (z. B. die Fristen oder Quellen des Hauses).</t>
        </is>
      </c>
    </row>
    <row r="34" ht="22" customHeight="1">
      <c r="A34" s="4" t="inlineStr">
        <is>
          <t>Was diese Vorlage nicht ist</t>
        </is>
      </c>
      <c r="B34" s="5" t="n"/>
    </row>
    <row r="35" ht="86.44" customHeight="1">
      <c r="A35" s="8" t="inlineStr">
        <is>
          <t>Diese Vorlage ist ein Hilfsmittel für den Blick und die Entscheidung, kein Ablagestück. Sie ersetzt weder die ISO 45001 noch eine Rechtsberatung, weder die Gefährdungsbeurteilung des konkreten Hauses noch ein Audit, und sie trifft keine Aussage über das Urteil einer Zertifizierungsstelle. Verbindlich ist stets die jeweils gültige Fassung von Gesetz und Norm: Maßgeblich ist heute die ISO 45001:2018 (EN ISO 45001:2023, mit Amd 1:2024 zum Klimawandel). Der Entwurf ISO/DIS 45001 (Veröffentlichung für 2027 erwartet) ist nicht bindend; eine ISO 45001:2026 existiert nicht. Fristen setzt die Organisation nach Risiko; die Einstufung nimmt die Organisation vor. Das Register schreibt keine Methode der Ursachenanalyse vor (weder 8D noch Ishikawa noch fünf Warum).</t>
        </is>
      </c>
    </row>
  </sheetData>
  <mergeCells count="6">
    <mergeCell ref="A16:B16"/>
    <mergeCell ref="A5:B5"/>
    <mergeCell ref="A27:B27"/>
    <mergeCell ref="A8:B8"/>
    <mergeCell ref="A34:B34"/>
    <mergeCell ref="A35:B35"/>
  </mergeCells>
  <pageMargins left="0.4" right="0.4" top="0.5" bottom="0.6"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2.xml><?xml version="1.0" encoding="utf-8"?>
<worksheet xmlns="http://schemas.openxmlformats.org/spreadsheetml/2006/main">
  <sheetPr>
    <tabColor rgb="008C5A2B"/>
    <outlinePr summaryBelow="1" summaryRight="1"/>
    <pageSetUpPr fitToPage="1"/>
  </sheetPr>
  <dimension ref="A1:U47"/>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5" customWidth="1" min="1" max="1"/>
    <col width="38" customWidth="1" min="2" max="2"/>
    <col width="12" customWidth="1" min="3" max="3"/>
    <col width="20" customWidth="1" min="4" max="4"/>
    <col width="15" customWidth="1" min="5" max="5"/>
    <col width="13" customWidth="1" min="6" max="6"/>
    <col width="17" customWidth="1" min="7" max="7"/>
    <col width="13" customWidth="1" min="8" max="8"/>
    <col width="30" customWidth="1" min="9" max="9"/>
    <col width="38" customWidth="1" min="10" max="10"/>
    <col width="19" customWidth="1" min="11" max="11"/>
    <col width="36" customWidth="1" min="12" max="12"/>
    <col width="24" customWidth="1" min="13" max="13"/>
    <col width="18" customWidth="1" min="14" max="14"/>
    <col width="24" customWidth="1" min="15" max="15"/>
    <col width="15" customWidth="1" min="16" max="16"/>
    <col width="12" customWidth="1" min="17" max="17"/>
    <col width="9" customWidth="1" min="18" max="18"/>
    <col width="19" customWidth="1" min="19" max="19"/>
    <col width="27" customWidth="1" min="20" max="20"/>
    <col width="44" customWidth="1" min="21" max="21"/>
  </cols>
  <sheetData>
    <row r="1" ht="26" customHeight="1">
      <c r="A1" s="1" t="inlineStr">
        <is>
          <t>Register der Abweichungen und Korrekturmaßnahmen</t>
        </is>
      </c>
    </row>
    <row r="2">
      <c r="A2" s="2" t="inlineStr">
        <is>
          <t>Vorlage zu Abschnitt 3.11 des Bandes 3b · Schritte 1 bis 4 der Behandlung einer Feststellung</t>
        </is>
      </c>
    </row>
    <row r="3">
      <c r="A3" s="3" t="inlineStr">
        <is>
          <t>Das Steuer und die Lupe · Band 3b · buecher.effedore.com</t>
        </is>
      </c>
    </row>
    <row r="4" ht="28" customHeight="1">
      <c r="A4" s="9" t="inlineStr">
        <is>
          <t>Die Spalten folgen den Schritten des Bandes: Feststellung → Korrektur → Ursache → Korrekturmaßnahme. Erst die Wirksamkeitsprüfung (Blatt «Wirksamkeit») schließt. Maßnahmen mit «sensibilisieren», «ermahnen», «hinweisen», «achten auf» sind Absichten, keine Maßnahmen.</t>
        </is>
      </c>
    </row>
    <row r="5">
      <c r="B5" s="10" t="inlineStr">
        <is>
          <t>Haus / Standort:</t>
        </is>
      </c>
      <c r="C5" s="11" t="inlineStr"/>
      <c r="D5" s="12" t="n"/>
      <c r="E5" s="13" t="n"/>
      <c r="F5" s="10" t="inlineStr">
        <is>
          <t>Zeitraum:</t>
        </is>
      </c>
      <c r="G5" s="11" t="inlineStr"/>
      <c r="H5" s="12" t="n"/>
      <c r="I5" s="13" t="n"/>
      <c r="J5" s="10" t="inlineStr">
        <is>
          <t>Stichtag (aus «Auswertung»):</t>
        </is>
      </c>
      <c r="K5" s="14">
        <f>Stichtag</f>
        <v/>
      </c>
    </row>
    <row r="6" ht="20" customHeight="1">
      <c r="A6" s="15" t="inlineStr">
        <is>
          <t>FESTSTELLUNG</t>
        </is>
      </c>
      <c r="B6" s="16" t="n"/>
      <c r="C6" s="16" t="n"/>
      <c r="D6" s="16" t="n"/>
      <c r="E6" s="16" t="n"/>
      <c r="F6" s="16" t="n"/>
      <c r="G6" s="16" t="n"/>
      <c r="H6" s="16" t="n"/>
      <c r="I6" s="15" t="inlineStr">
        <is>
          <t>SOFORT UND KORREKTUR</t>
        </is>
      </c>
      <c r="J6" s="15" t="inlineStr">
        <is>
          <t>URSACHE</t>
        </is>
      </c>
      <c r="K6" s="16" t="n"/>
      <c r="L6" s="15" t="inlineStr">
        <is>
          <t>KORREKTURMASSNAHME – wer, womit, bis wann</t>
        </is>
      </c>
      <c r="M6" s="16" t="n"/>
      <c r="N6" s="16" t="n"/>
      <c r="O6" s="16" t="n"/>
      <c r="P6" s="16" t="n"/>
      <c r="Q6" s="16" t="n"/>
      <c r="R6" s="16" t="n"/>
      <c r="S6" s="16" t="n"/>
      <c r="T6" s="15" t="inlineStr">
        <is>
          <t>STAND</t>
        </is>
      </c>
      <c r="U6" s="16" t="n"/>
    </row>
    <row r="7" ht="58" customHeight="1">
      <c r="A7" s="17" t="inlineStr">
        <is>
          <t>Nr.</t>
        </is>
      </c>
      <c r="B7" s="17" t="inlineStr">
        <is>
          <t>Feststellung (Sachverhalt in einem Satz, konkret)</t>
        </is>
      </c>
      <c r="C7" s="17" t="inlineStr">
        <is>
          <t>Datum der Feststellung</t>
        </is>
      </c>
      <c r="D7" s="17" t="inlineStr">
        <is>
          <t>Quelle</t>
        </is>
      </c>
      <c r="E7" s="17" t="inlineStr">
        <is>
          <t>Bereich</t>
        </is>
      </c>
      <c r="F7" s="17" t="inlineStr">
        <is>
          <t>Klausel (wie im Band genannt)</t>
        </is>
      </c>
      <c r="G7" s="17" t="inlineStr">
        <is>
          <t>Einstufung</t>
        </is>
      </c>
      <c r="H7" s="17" t="inlineStr">
        <is>
          <t>Wiederholung? (war schon einmal da)</t>
        </is>
      </c>
      <c r="I7" s="17" t="inlineStr">
        <is>
          <t>Sofortmaßnahme / Korrektur (Schritte 1–2)</t>
        </is>
      </c>
      <c r="J7" s="17" t="inlineStr">
        <is>
          <t>Ursache (Schritt 3 · zwei bis fünf Sätze)</t>
        </is>
      </c>
      <c r="K7" s="17" t="inlineStr">
        <is>
          <t>Gleichartige Stellen geprüft? (10.2)</t>
        </is>
      </c>
      <c r="L7" s="17" t="inlineStr">
        <is>
          <t>Korrekturmaßnahme (Schritt 4 · beginnt mit einem Verb, das ein Ergebnis erzeugt)</t>
        </is>
      </c>
      <c r="M7" s="17" t="inlineStr">
        <is>
          <t>… oder: Warum keine Korrekturmaßnahme nötig?</t>
        </is>
      </c>
      <c r="N7" s="17" t="inlineStr">
        <is>
          <t>Stufe der Rangfolge (8.1.2)</t>
        </is>
      </c>
      <c r="O7" s="17" t="inlineStr">
        <is>
          <t>Art der Maßnahme (bestimmt die Wirksamkeitsprüfung)</t>
        </is>
      </c>
      <c r="P7" s="17" t="inlineStr">
        <is>
          <t>Verantwortlich</t>
        </is>
      </c>
      <c r="Q7" s="17" t="inlineStr">
        <is>
          <t>Frist</t>
        </is>
      </c>
      <c r="R7" s="17" t="inlineStr">
        <is>
          <t>Mittel nötig?</t>
        </is>
      </c>
      <c r="S7" s="17" t="inlineStr">
        <is>
          <t>Entscheidung der Leitung</t>
        </is>
      </c>
      <c r="T7" s="17" t="inlineStr">
        <is>
          <t>Status</t>
        </is>
      </c>
      <c r="U7" s="17" t="inlineStr">
        <is>
          <t>Hinweis (automatisch)</t>
        </is>
      </c>
    </row>
    <row r="8" ht="44" customHeight="1">
      <c r="A8" s="18" t="n">
        <v>1</v>
      </c>
      <c r="B8" s="11" t="n"/>
      <c r="C8" s="14" t="n"/>
      <c r="D8" s="11" t="n"/>
      <c r="E8" s="11" t="n"/>
      <c r="F8" s="11" t="n"/>
      <c r="G8" s="11" t="n"/>
      <c r="H8" s="11" t="n"/>
      <c r="I8" s="11" t="n"/>
      <c r="J8" s="11" t="n"/>
      <c r="K8" s="11" t="n"/>
      <c r="L8" s="11" t="n"/>
      <c r="M8" s="11" t="n"/>
      <c r="N8" s="11" t="n"/>
      <c r="O8" s="11" t="n"/>
      <c r="P8" s="11" t="n"/>
      <c r="Q8" s="14" t="n"/>
      <c r="R8" s="11" t="n"/>
      <c r="S8" s="11" t="n"/>
      <c r="T8" s="11" t="n"/>
      <c r="U8" s="19">
        <f>IF($B8="","",TRIM(IF(AND($J8="",OR($G8="Mittel",$G8="Hoch",$G8="Unmittelbare Gefahr",$H8="Ja")),"Ursache fehlt (Pflicht ab «Mittel» und bei Wiederholung). ","")&amp;IF(AND($H8="Ja",OR($G8="Gering",$G8="")),"Wiederholung: höher einstufen. ","")&amp;IF(AND($J8&lt;&gt;"",OR($K8="",$K8="nicht geprüft")),"Gleichartige Stellen noch nicht geprüft (10.2). ","")&amp;IF(AND($L8&lt;&gt;"",OR(ISNUMBER(SEARCH("sensibilisier",$L8)),ISNUMBER(SEARCH("ermahn",$L8)),ISNUMBER(SEARCH("hinweisen",$L8)),ISNUMBER(SEARCH("achten auf",$L8)))),"Absicht statt Maßnahme: Welches Verb erzeugt ein Ergebnis? ","")&amp;IF($N8="5 Schutzausrüstung","Schutzausrüstung als Korrekturmaßnahme: Warum nicht höher in der Rangfolge? ","")&amp;IF(AND($L8&lt;&gt;"",$Q8="",NOT(LEFT($T8,11)="Geschlossen")),"Frist fehlt (laut Band typisch: "&amp;IFERROR(VLOOKUP($G8,Listen!$B$2:$E$5,4,FALSE),"nach Einstufung")&amp;"). ","")&amp;IF(AND($Q8&lt;&gt;"",$Q8&lt;Stichtag,NOT(LEFT($T8,11)="Geschlossen")),"Frist überschritten. ","")&amp;IF(AND($R8="Ja",OR($S8="",$S8="ausstehend"),NOT(LEFT($T8,11)="Geschlossen")),"Mittel nötig – Entscheidung der Leitung fehlt. ","")&amp;IF(AND(LEFT($T8,11)="Geschlossen",$L8="",$M8=""),"Geschlossen ohne Korrekturmaßnahme und ohne Begründung. ","")&amp;IF(AND(LEFT($T8,23)="Geschlossen (nach Wirks",Wirksamkeit!$J8=""),"Geschlossen ohne Wirksamkeitsprüfung. ","")&amp;IF(AND(LEFT($T8,2)="Üb",NOT(ISNUMBER($Q8))),"Übergangsmaßnahme ohne Befristung. ","")))</f>
        <v/>
      </c>
    </row>
    <row r="9" ht="44" customHeight="1">
      <c r="A9" s="18" t="n">
        <v>2</v>
      </c>
      <c r="B9" s="11" t="n"/>
      <c r="C9" s="14" t="n"/>
      <c r="D9" s="11" t="n"/>
      <c r="E9" s="11" t="n"/>
      <c r="F9" s="11" t="n"/>
      <c r="G9" s="11" t="n"/>
      <c r="H9" s="11" t="n"/>
      <c r="I9" s="11" t="n"/>
      <c r="J9" s="11" t="n"/>
      <c r="K9" s="11" t="n"/>
      <c r="L9" s="11" t="n"/>
      <c r="M9" s="11" t="n"/>
      <c r="N9" s="11" t="n"/>
      <c r="O9" s="11" t="n"/>
      <c r="P9" s="11" t="n"/>
      <c r="Q9" s="14" t="n"/>
      <c r="R9" s="11" t="n"/>
      <c r="S9" s="11" t="n"/>
      <c r="T9" s="11" t="n"/>
      <c r="U9" s="19">
        <f>IF($B9="","",TRIM(IF(AND($J9="",OR($G9="Mittel",$G9="Hoch",$G9="Unmittelbare Gefahr",$H9="Ja")),"Ursache fehlt (Pflicht ab «Mittel» und bei Wiederholung). ","")&amp;IF(AND($H9="Ja",OR($G9="Gering",$G9="")),"Wiederholung: höher einstufen. ","")&amp;IF(AND($J9&lt;&gt;"",OR($K9="",$K9="nicht geprüft")),"Gleichartige Stellen noch nicht geprüft (10.2). ","")&amp;IF(AND($L9&lt;&gt;"",OR(ISNUMBER(SEARCH("sensibilisier",$L9)),ISNUMBER(SEARCH("ermahn",$L9)),ISNUMBER(SEARCH("hinweisen",$L9)),ISNUMBER(SEARCH("achten auf",$L9)))),"Absicht statt Maßnahme: Welches Verb erzeugt ein Ergebnis? ","")&amp;IF($N9="5 Schutzausrüstung","Schutzausrüstung als Korrekturmaßnahme: Warum nicht höher in der Rangfolge? ","")&amp;IF(AND($L9&lt;&gt;"",$Q9="",NOT(LEFT($T9,11)="Geschlossen")),"Frist fehlt (laut Band typisch: "&amp;IFERROR(VLOOKUP($G9,Listen!$B$2:$E$5,4,FALSE),"nach Einstufung")&amp;"). ","")&amp;IF(AND($Q9&lt;&gt;"",$Q9&lt;Stichtag,NOT(LEFT($T9,11)="Geschlossen")),"Frist überschritten. ","")&amp;IF(AND($R9="Ja",OR($S9="",$S9="ausstehend"),NOT(LEFT($T9,11)="Geschlossen")),"Mittel nötig – Entscheidung der Leitung fehlt. ","")&amp;IF(AND(LEFT($T9,11)="Geschlossen",$L9="",$M9=""),"Geschlossen ohne Korrekturmaßnahme und ohne Begründung. ","")&amp;IF(AND(LEFT($T9,23)="Geschlossen (nach Wirks",Wirksamkeit!$J9=""),"Geschlossen ohne Wirksamkeitsprüfung. ","")&amp;IF(AND(LEFT($T9,2)="Üb",NOT(ISNUMBER($Q9))),"Übergangsmaßnahme ohne Befristung. ","")))</f>
        <v/>
      </c>
    </row>
    <row r="10" ht="44" customHeight="1">
      <c r="A10" s="18" t="n">
        <v>3</v>
      </c>
      <c r="B10" s="11" t="n"/>
      <c r="C10" s="14" t="n"/>
      <c r="D10" s="11" t="n"/>
      <c r="E10" s="11" t="n"/>
      <c r="F10" s="11" t="n"/>
      <c r="G10" s="11" t="n"/>
      <c r="H10" s="11" t="n"/>
      <c r="I10" s="11" t="n"/>
      <c r="J10" s="11" t="n"/>
      <c r="K10" s="11" t="n"/>
      <c r="L10" s="11" t="n"/>
      <c r="M10" s="11" t="n"/>
      <c r="N10" s="11" t="n"/>
      <c r="O10" s="11" t="n"/>
      <c r="P10" s="11" t="n"/>
      <c r="Q10" s="14" t="n"/>
      <c r="R10" s="11" t="n"/>
      <c r="S10" s="11" t="n"/>
      <c r="T10" s="11" t="n"/>
      <c r="U10" s="19">
        <f>IF($B10="","",TRIM(IF(AND($J10="",OR($G10="Mittel",$G10="Hoch",$G10="Unmittelbare Gefahr",$H10="Ja")),"Ursache fehlt (Pflicht ab «Mittel» und bei Wiederholung). ","")&amp;IF(AND($H10="Ja",OR($G10="Gering",$G10="")),"Wiederholung: höher einstufen. ","")&amp;IF(AND($J10&lt;&gt;"",OR($K10="",$K10="nicht geprüft")),"Gleichartige Stellen noch nicht geprüft (10.2). ","")&amp;IF(AND($L10&lt;&gt;"",OR(ISNUMBER(SEARCH("sensibilisier",$L10)),ISNUMBER(SEARCH("ermahn",$L10)),ISNUMBER(SEARCH("hinweisen",$L10)),ISNUMBER(SEARCH("achten auf",$L10)))),"Absicht statt Maßnahme: Welches Verb erzeugt ein Ergebnis? ","")&amp;IF($N10="5 Schutzausrüstung","Schutzausrüstung als Korrekturmaßnahme: Warum nicht höher in der Rangfolge? ","")&amp;IF(AND($L10&lt;&gt;"",$Q10="",NOT(LEFT($T10,11)="Geschlossen")),"Frist fehlt (laut Band typisch: "&amp;IFERROR(VLOOKUP($G10,Listen!$B$2:$E$5,4,FALSE),"nach Einstufung")&amp;"). ","")&amp;IF(AND($Q10&lt;&gt;"",$Q10&lt;Stichtag,NOT(LEFT($T10,11)="Geschlossen")),"Frist überschritten. ","")&amp;IF(AND($R10="Ja",OR($S10="",$S10="ausstehend"),NOT(LEFT($T10,11)="Geschlossen")),"Mittel nötig – Entscheidung der Leitung fehlt. ","")&amp;IF(AND(LEFT($T10,11)="Geschlossen",$L10="",$M10=""),"Geschlossen ohne Korrekturmaßnahme und ohne Begründung. ","")&amp;IF(AND(LEFT($T10,23)="Geschlossen (nach Wirks",Wirksamkeit!$J10=""),"Geschlossen ohne Wirksamkeitsprüfung. ","")&amp;IF(AND(LEFT($T10,2)="Üb",NOT(ISNUMBER($Q10))),"Übergangsmaßnahme ohne Befristung. ","")))</f>
        <v/>
      </c>
    </row>
    <row r="11" ht="44" customHeight="1">
      <c r="A11" s="18" t="n">
        <v>4</v>
      </c>
      <c r="B11" s="11" t="n"/>
      <c r="C11" s="14" t="n"/>
      <c r="D11" s="11" t="n"/>
      <c r="E11" s="11" t="n"/>
      <c r="F11" s="11" t="n"/>
      <c r="G11" s="11" t="n"/>
      <c r="H11" s="11" t="n"/>
      <c r="I11" s="11" t="n"/>
      <c r="J11" s="11" t="n"/>
      <c r="K11" s="11" t="n"/>
      <c r="L11" s="11" t="n"/>
      <c r="M11" s="11" t="n"/>
      <c r="N11" s="11" t="n"/>
      <c r="O11" s="11" t="n"/>
      <c r="P11" s="11" t="n"/>
      <c r="Q11" s="14" t="n"/>
      <c r="R11" s="11" t="n"/>
      <c r="S11" s="11" t="n"/>
      <c r="T11" s="11" t="n"/>
      <c r="U11" s="19">
        <f>IF($B11="","",TRIM(IF(AND($J11="",OR($G11="Mittel",$G11="Hoch",$G11="Unmittelbare Gefahr",$H11="Ja")),"Ursache fehlt (Pflicht ab «Mittel» und bei Wiederholung). ","")&amp;IF(AND($H11="Ja",OR($G11="Gering",$G11="")),"Wiederholung: höher einstufen. ","")&amp;IF(AND($J11&lt;&gt;"",OR($K11="",$K11="nicht geprüft")),"Gleichartige Stellen noch nicht geprüft (10.2). ","")&amp;IF(AND($L11&lt;&gt;"",OR(ISNUMBER(SEARCH("sensibilisier",$L11)),ISNUMBER(SEARCH("ermahn",$L11)),ISNUMBER(SEARCH("hinweisen",$L11)),ISNUMBER(SEARCH("achten auf",$L11)))),"Absicht statt Maßnahme: Welches Verb erzeugt ein Ergebnis? ","")&amp;IF($N11="5 Schutzausrüstung","Schutzausrüstung als Korrekturmaßnahme: Warum nicht höher in der Rangfolge? ","")&amp;IF(AND($L11&lt;&gt;"",$Q11="",NOT(LEFT($T11,11)="Geschlossen")),"Frist fehlt (laut Band typisch: "&amp;IFERROR(VLOOKUP($G11,Listen!$B$2:$E$5,4,FALSE),"nach Einstufung")&amp;"). ","")&amp;IF(AND($Q11&lt;&gt;"",$Q11&lt;Stichtag,NOT(LEFT($T11,11)="Geschlossen")),"Frist überschritten. ","")&amp;IF(AND($R11="Ja",OR($S11="",$S11="ausstehend"),NOT(LEFT($T11,11)="Geschlossen")),"Mittel nötig – Entscheidung der Leitung fehlt. ","")&amp;IF(AND(LEFT($T11,11)="Geschlossen",$L11="",$M11=""),"Geschlossen ohne Korrekturmaßnahme und ohne Begründung. ","")&amp;IF(AND(LEFT($T11,23)="Geschlossen (nach Wirks",Wirksamkeit!$J11=""),"Geschlossen ohne Wirksamkeitsprüfung. ","")&amp;IF(AND(LEFT($T11,2)="Üb",NOT(ISNUMBER($Q11))),"Übergangsmaßnahme ohne Befristung. ","")))</f>
        <v/>
      </c>
    </row>
    <row r="12" ht="44" customHeight="1">
      <c r="A12" s="18" t="n">
        <v>5</v>
      </c>
      <c r="B12" s="11" t="n"/>
      <c r="C12" s="14" t="n"/>
      <c r="D12" s="11" t="n"/>
      <c r="E12" s="11" t="n"/>
      <c r="F12" s="11" t="n"/>
      <c r="G12" s="11" t="n"/>
      <c r="H12" s="11" t="n"/>
      <c r="I12" s="11" t="n"/>
      <c r="J12" s="11" t="n"/>
      <c r="K12" s="11" t="n"/>
      <c r="L12" s="11" t="n"/>
      <c r="M12" s="11" t="n"/>
      <c r="N12" s="11" t="n"/>
      <c r="O12" s="11" t="n"/>
      <c r="P12" s="11" t="n"/>
      <c r="Q12" s="14" t="n"/>
      <c r="R12" s="11" t="n"/>
      <c r="S12" s="11" t="n"/>
      <c r="T12" s="11" t="n"/>
      <c r="U12" s="19">
        <f>IF($B12="","",TRIM(IF(AND($J12="",OR($G12="Mittel",$G12="Hoch",$G12="Unmittelbare Gefahr",$H12="Ja")),"Ursache fehlt (Pflicht ab «Mittel» und bei Wiederholung). ","")&amp;IF(AND($H12="Ja",OR($G12="Gering",$G12="")),"Wiederholung: höher einstufen. ","")&amp;IF(AND($J12&lt;&gt;"",OR($K12="",$K12="nicht geprüft")),"Gleichartige Stellen noch nicht geprüft (10.2). ","")&amp;IF(AND($L12&lt;&gt;"",OR(ISNUMBER(SEARCH("sensibilisier",$L12)),ISNUMBER(SEARCH("ermahn",$L12)),ISNUMBER(SEARCH("hinweisen",$L12)),ISNUMBER(SEARCH("achten auf",$L12)))),"Absicht statt Maßnahme: Welches Verb erzeugt ein Ergebnis? ","")&amp;IF($N12="5 Schutzausrüstung","Schutzausrüstung als Korrekturmaßnahme: Warum nicht höher in der Rangfolge? ","")&amp;IF(AND($L12&lt;&gt;"",$Q12="",NOT(LEFT($T12,11)="Geschlossen")),"Frist fehlt (laut Band typisch: "&amp;IFERROR(VLOOKUP($G12,Listen!$B$2:$E$5,4,FALSE),"nach Einstufung")&amp;"). ","")&amp;IF(AND($Q12&lt;&gt;"",$Q12&lt;Stichtag,NOT(LEFT($T12,11)="Geschlossen")),"Frist überschritten. ","")&amp;IF(AND($R12="Ja",OR($S12="",$S12="ausstehend"),NOT(LEFT($T12,11)="Geschlossen")),"Mittel nötig – Entscheidung der Leitung fehlt. ","")&amp;IF(AND(LEFT($T12,11)="Geschlossen",$L12="",$M12=""),"Geschlossen ohne Korrekturmaßnahme und ohne Begründung. ","")&amp;IF(AND(LEFT($T12,23)="Geschlossen (nach Wirks",Wirksamkeit!$J12=""),"Geschlossen ohne Wirksamkeitsprüfung. ","")&amp;IF(AND(LEFT($T12,2)="Üb",NOT(ISNUMBER($Q12))),"Übergangsmaßnahme ohne Befristung. ","")))</f>
        <v/>
      </c>
    </row>
    <row r="13" ht="44" customHeight="1">
      <c r="A13" s="18" t="n">
        <v>6</v>
      </c>
      <c r="B13" s="11" t="n"/>
      <c r="C13" s="14" t="n"/>
      <c r="D13" s="11" t="n"/>
      <c r="E13" s="11" t="n"/>
      <c r="F13" s="11" t="n"/>
      <c r="G13" s="11" t="n"/>
      <c r="H13" s="11" t="n"/>
      <c r="I13" s="11" t="n"/>
      <c r="J13" s="11" t="n"/>
      <c r="K13" s="11" t="n"/>
      <c r="L13" s="11" t="n"/>
      <c r="M13" s="11" t="n"/>
      <c r="N13" s="11" t="n"/>
      <c r="O13" s="11" t="n"/>
      <c r="P13" s="11" t="n"/>
      <c r="Q13" s="14" t="n"/>
      <c r="R13" s="11" t="n"/>
      <c r="S13" s="11" t="n"/>
      <c r="T13" s="11" t="n"/>
      <c r="U13" s="19">
        <f>IF($B13="","",TRIM(IF(AND($J13="",OR($G13="Mittel",$G13="Hoch",$G13="Unmittelbare Gefahr",$H13="Ja")),"Ursache fehlt (Pflicht ab «Mittel» und bei Wiederholung). ","")&amp;IF(AND($H13="Ja",OR($G13="Gering",$G13="")),"Wiederholung: höher einstufen. ","")&amp;IF(AND($J13&lt;&gt;"",OR($K13="",$K13="nicht geprüft")),"Gleichartige Stellen noch nicht geprüft (10.2). ","")&amp;IF(AND($L13&lt;&gt;"",OR(ISNUMBER(SEARCH("sensibilisier",$L13)),ISNUMBER(SEARCH("ermahn",$L13)),ISNUMBER(SEARCH("hinweisen",$L13)),ISNUMBER(SEARCH("achten auf",$L13)))),"Absicht statt Maßnahme: Welches Verb erzeugt ein Ergebnis? ","")&amp;IF($N13="5 Schutzausrüstung","Schutzausrüstung als Korrekturmaßnahme: Warum nicht höher in der Rangfolge? ","")&amp;IF(AND($L13&lt;&gt;"",$Q13="",NOT(LEFT($T13,11)="Geschlossen")),"Frist fehlt (laut Band typisch: "&amp;IFERROR(VLOOKUP($G13,Listen!$B$2:$E$5,4,FALSE),"nach Einstufung")&amp;"). ","")&amp;IF(AND($Q13&lt;&gt;"",$Q13&lt;Stichtag,NOT(LEFT($T13,11)="Geschlossen")),"Frist überschritten. ","")&amp;IF(AND($R13="Ja",OR($S13="",$S13="ausstehend"),NOT(LEFT($T13,11)="Geschlossen")),"Mittel nötig – Entscheidung der Leitung fehlt. ","")&amp;IF(AND(LEFT($T13,11)="Geschlossen",$L13="",$M13=""),"Geschlossen ohne Korrekturmaßnahme und ohne Begründung. ","")&amp;IF(AND(LEFT($T13,23)="Geschlossen (nach Wirks",Wirksamkeit!$J13=""),"Geschlossen ohne Wirksamkeitsprüfung. ","")&amp;IF(AND(LEFT($T13,2)="Üb",NOT(ISNUMBER($Q13))),"Übergangsmaßnahme ohne Befristung. ","")))</f>
        <v/>
      </c>
    </row>
    <row r="14" ht="44" customHeight="1">
      <c r="A14" s="18" t="n">
        <v>7</v>
      </c>
      <c r="B14" s="11" t="n"/>
      <c r="C14" s="14" t="n"/>
      <c r="D14" s="11" t="n"/>
      <c r="E14" s="11" t="n"/>
      <c r="F14" s="11" t="n"/>
      <c r="G14" s="11" t="n"/>
      <c r="H14" s="11" t="n"/>
      <c r="I14" s="11" t="n"/>
      <c r="J14" s="11" t="n"/>
      <c r="K14" s="11" t="n"/>
      <c r="L14" s="11" t="n"/>
      <c r="M14" s="11" t="n"/>
      <c r="N14" s="11" t="n"/>
      <c r="O14" s="11" t="n"/>
      <c r="P14" s="11" t="n"/>
      <c r="Q14" s="14" t="n"/>
      <c r="R14" s="11" t="n"/>
      <c r="S14" s="11" t="n"/>
      <c r="T14" s="11" t="n"/>
      <c r="U14" s="19">
        <f>IF($B14="","",TRIM(IF(AND($J14="",OR($G14="Mittel",$G14="Hoch",$G14="Unmittelbare Gefahr",$H14="Ja")),"Ursache fehlt (Pflicht ab «Mittel» und bei Wiederholung). ","")&amp;IF(AND($H14="Ja",OR($G14="Gering",$G14="")),"Wiederholung: höher einstufen. ","")&amp;IF(AND($J14&lt;&gt;"",OR($K14="",$K14="nicht geprüft")),"Gleichartige Stellen noch nicht geprüft (10.2). ","")&amp;IF(AND($L14&lt;&gt;"",OR(ISNUMBER(SEARCH("sensibilisier",$L14)),ISNUMBER(SEARCH("ermahn",$L14)),ISNUMBER(SEARCH("hinweisen",$L14)),ISNUMBER(SEARCH("achten auf",$L14)))),"Absicht statt Maßnahme: Welches Verb erzeugt ein Ergebnis? ","")&amp;IF($N14="5 Schutzausrüstung","Schutzausrüstung als Korrekturmaßnahme: Warum nicht höher in der Rangfolge? ","")&amp;IF(AND($L14&lt;&gt;"",$Q14="",NOT(LEFT($T14,11)="Geschlossen")),"Frist fehlt (laut Band typisch: "&amp;IFERROR(VLOOKUP($G14,Listen!$B$2:$E$5,4,FALSE),"nach Einstufung")&amp;"). ","")&amp;IF(AND($Q14&lt;&gt;"",$Q14&lt;Stichtag,NOT(LEFT($T14,11)="Geschlossen")),"Frist überschritten. ","")&amp;IF(AND($R14="Ja",OR($S14="",$S14="ausstehend"),NOT(LEFT($T14,11)="Geschlossen")),"Mittel nötig – Entscheidung der Leitung fehlt. ","")&amp;IF(AND(LEFT($T14,11)="Geschlossen",$L14="",$M14=""),"Geschlossen ohne Korrekturmaßnahme und ohne Begründung. ","")&amp;IF(AND(LEFT($T14,23)="Geschlossen (nach Wirks",Wirksamkeit!$J14=""),"Geschlossen ohne Wirksamkeitsprüfung. ","")&amp;IF(AND(LEFT($T14,2)="Üb",NOT(ISNUMBER($Q14))),"Übergangsmaßnahme ohne Befristung. ","")))</f>
        <v/>
      </c>
    </row>
    <row r="15" ht="44" customHeight="1">
      <c r="A15" s="18" t="n">
        <v>8</v>
      </c>
      <c r="B15" s="11" t="n"/>
      <c r="C15" s="14" t="n"/>
      <c r="D15" s="11" t="n"/>
      <c r="E15" s="11" t="n"/>
      <c r="F15" s="11" t="n"/>
      <c r="G15" s="11" t="n"/>
      <c r="H15" s="11" t="n"/>
      <c r="I15" s="11" t="n"/>
      <c r="J15" s="11" t="n"/>
      <c r="K15" s="11" t="n"/>
      <c r="L15" s="11" t="n"/>
      <c r="M15" s="11" t="n"/>
      <c r="N15" s="11" t="n"/>
      <c r="O15" s="11" t="n"/>
      <c r="P15" s="11" t="n"/>
      <c r="Q15" s="14" t="n"/>
      <c r="R15" s="11" t="n"/>
      <c r="S15" s="11" t="n"/>
      <c r="T15" s="11" t="n"/>
      <c r="U15" s="19">
        <f>IF($B15="","",TRIM(IF(AND($J15="",OR($G15="Mittel",$G15="Hoch",$G15="Unmittelbare Gefahr",$H15="Ja")),"Ursache fehlt (Pflicht ab «Mittel» und bei Wiederholung). ","")&amp;IF(AND($H15="Ja",OR($G15="Gering",$G15="")),"Wiederholung: höher einstufen. ","")&amp;IF(AND($J15&lt;&gt;"",OR($K15="",$K15="nicht geprüft")),"Gleichartige Stellen noch nicht geprüft (10.2). ","")&amp;IF(AND($L15&lt;&gt;"",OR(ISNUMBER(SEARCH("sensibilisier",$L15)),ISNUMBER(SEARCH("ermahn",$L15)),ISNUMBER(SEARCH("hinweisen",$L15)),ISNUMBER(SEARCH("achten auf",$L15)))),"Absicht statt Maßnahme: Welches Verb erzeugt ein Ergebnis? ","")&amp;IF($N15="5 Schutzausrüstung","Schutzausrüstung als Korrekturmaßnahme: Warum nicht höher in der Rangfolge? ","")&amp;IF(AND($L15&lt;&gt;"",$Q15="",NOT(LEFT($T15,11)="Geschlossen")),"Frist fehlt (laut Band typisch: "&amp;IFERROR(VLOOKUP($G15,Listen!$B$2:$E$5,4,FALSE),"nach Einstufung")&amp;"). ","")&amp;IF(AND($Q15&lt;&gt;"",$Q15&lt;Stichtag,NOT(LEFT($T15,11)="Geschlossen")),"Frist überschritten. ","")&amp;IF(AND($R15="Ja",OR($S15="",$S15="ausstehend"),NOT(LEFT($T15,11)="Geschlossen")),"Mittel nötig – Entscheidung der Leitung fehlt. ","")&amp;IF(AND(LEFT($T15,11)="Geschlossen",$L15="",$M15=""),"Geschlossen ohne Korrekturmaßnahme und ohne Begründung. ","")&amp;IF(AND(LEFT($T15,23)="Geschlossen (nach Wirks",Wirksamkeit!$J15=""),"Geschlossen ohne Wirksamkeitsprüfung. ","")&amp;IF(AND(LEFT($T15,2)="Üb",NOT(ISNUMBER($Q15))),"Übergangsmaßnahme ohne Befristung. ","")))</f>
        <v/>
      </c>
    </row>
    <row r="16" ht="44" customHeight="1">
      <c r="A16" s="18" t="n">
        <v>9</v>
      </c>
      <c r="B16" s="11" t="n"/>
      <c r="C16" s="14" t="n"/>
      <c r="D16" s="11" t="n"/>
      <c r="E16" s="11" t="n"/>
      <c r="F16" s="11" t="n"/>
      <c r="G16" s="11" t="n"/>
      <c r="H16" s="11" t="n"/>
      <c r="I16" s="11" t="n"/>
      <c r="J16" s="11" t="n"/>
      <c r="K16" s="11" t="n"/>
      <c r="L16" s="11" t="n"/>
      <c r="M16" s="11" t="n"/>
      <c r="N16" s="11" t="n"/>
      <c r="O16" s="11" t="n"/>
      <c r="P16" s="11" t="n"/>
      <c r="Q16" s="14" t="n"/>
      <c r="R16" s="11" t="n"/>
      <c r="S16" s="11" t="n"/>
      <c r="T16" s="11" t="n"/>
      <c r="U16" s="19">
        <f>IF($B16="","",TRIM(IF(AND($J16="",OR($G16="Mittel",$G16="Hoch",$G16="Unmittelbare Gefahr",$H16="Ja")),"Ursache fehlt (Pflicht ab «Mittel» und bei Wiederholung). ","")&amp;IF(AND($H16="Ja",OR($G16="Gering",$G16="")),"Wiederholung: höher einstufen. ","")&amp;IF(AND($J16&lt;&gt;"",OR($K16="",$K16="nicht geprüft")),"Gleichartige Stellen noch nicht geprüft (10.2). ","")&amp;IF(AND($L16&lt;&gt;"",OR(ISNUMBER(SEARCH("sensibilisier",$L16)),ISNUMBER(SEARCH("ermahn",$L16)),ISNUMBER(SEARCH("hinweisen",$L16)),ISNUMBER(SEARCH("achten auf",$L16)))),"Absicht statt Maßnahme: Welches Verb erzeugt ein Ergebnis? ","")&amp;IF($N16="5 Schutzausrüstung","Schutzausrüstung als Korrekturmaßnahme: Warum nicht höher in der Rangfolge? ","")&amp;IF(AND($L16&lt;&gt;"",$Q16="",NOT(LEFT($T16,11)="Geschlossen")),"Frist fehlt (laut Band typisch: "&amp;IFERROR(VLOOKUP($G16,Listen!$B$2:$E$5,4,FALSE),"nach Einstufung")&amp;"). ","")&amp;IF(AND($Q16&lt;&gt;"",$Q16&lt;Stichtag,NOT(LEFT($T16,11)="Geschlossen")),"Frist überschritten. ","")&amp;IF(AND($R16="Ja",OR($S16="",$S16="ausstehend"),NOT(LEFT($T16,11)="Geschlossen")),"Mittel nötig – Entscheidung der Leitung fehlt. ","")&amp;IF(AND(LEFT($T16,11)="Geschlossen",$L16="",$M16=""),"Geschlossen ohne Korrekturmaßnahme und ohne Begründung. ","")&amp;IF(AND(LEFT($T16,23)="Geschlossen (nach Wirks",Wirksamkeit!$J16=""),"Geschlossen ohne Wirksamkeitsprüfung. ","")&amp;IF(AND(LEFT($T16,2)="Üb",NOT(ISNUMBER($Q16))),"Übergangsmaßnahme ohne Befristung. ","")))</f>
        <v/>
      </c>
    </row>
    <row r="17" ht="44" customHeight="1">
      <c r="A17" s="18" t="n">
        <v>10</v>
      </c>
      <c r="B17" s="11" t="n"/>
      <c r="C17" s="14" t="n"/>
      <c r="D17" s="11" t="n"/>
      <c r="E17" s="11" t="n"/>
      <c r="F17" s="11" t="n"/>
      <c r="G17" s="11" t="n"/>
      <c r="H17" s="11" t="n"/>
      <c r="I17" s="11" t="n"/>
      <c r="J17" s="11" t="n"/>
      <c r="K17" s="11" t="n"/>
      <c r="L17" s="11" t="n"/>
      <c r="M17" s="11" t="n"/>
      <c r="N17" s="11" t="n"/>
      <c r="O17" s="11" t="n"/>
      <c r="P17" s="11" t="n"/>
      <c r="Q17" s="14" t="n"/>
      <c r="R17" s="11" t="n"/>
      <c r="S17" s="11" t="n"/>
      <c r="T17" s="11" t="n"/>
      <c r="U17" s="19">
        <f>IF($B17="","",TRIM(IF(AND($J17="",OR($G17="Mittel",$G17="Hoch",$G17="Unmittelbare Gefahr",$H17="Ja")),"Ursache fehlt (Pflicht ab «Mittel» und bei Wiederholung). ","")&amp;IF(AND($H17="Ja",OR($G17="Gering",$G17="")),"Wiederholung: höher einstufen. ","")&amp;IF(AND($J17&lt;&gt;"",OR($K17="",$K17="nicht geprüft")),"Gleichartige Stellen noch nicht geprüft (10.2). ","")&amp;IF(AND($L17&lt;&gt;"",OR(ISNUMBER(SEARCH("sensibilisier",$L17)),ISNUMBER(SEARCH("ermahn",$L17)),ISNUMBER(SEARCH("hinweisen",$L17)),ISNUMBER(SEARCH("achten auf",$L17)))),"Absicht statt Maßnahme: Welches Verb erzeugt ein Ergebnis? ","")&amp;IF($N17="5 Schutzausrüstung","Schutzausrüstung als Korrekturmaßnahme: Warum nicht höher in der Rangfolge? ","")&amp;IF(AND($L17&lt;&gt;"",$Q17="",NOT(LEFT($T17,11)="Geschlossen")),"Frist fehlt (laut Band typisch: "&amp;IFERROR(VLOOKUP($G17,Listen!$B$2:$E$5,4,FALSE),"nach Einstufung")&amp;"). ","")&amp;IF(AND($Q17&lt;&gt;"",$Q17&lt;Stichtag,NOT(LEFT($T17,11)="Geschlossen")),"Frist überschritten. ","")&amp;IF(AND($R17="Ja",OR($S17="",$S17="ausstehend"),NOT(LEFT($T17,11)="Geschlossen")),"Mittel nötig – Entscheidung der Leitung fehlt. ","")&amp;IF(AND(LEFT($T17,11)="Geschlossen",$L17="",$M17=""),"Geschlossen ohne Korrekturmaßnahme und ohne Begründung. ","")&amp;IF(AND(LEFT($T17,23)="Geschlossen (nach Wirks",Wirksamkeit!$J17=""),"Geschlossen ohne Wirksamkeitsprüfung. ","")&amp;IF(AND(LEFT($T17,2)="Üb",NOT(ISNUMBER($Q17))),"Übergangsmaßnahme ohne Befristung. ","")))</f>
        <v/>
      </c>
    </row>
    <row r="18" ht="44" customHeight="1">
      <c r="A18" s="18" t="n">
        <v>11</v>
      </c>
      <c r="B18" s="11" t="n"/>
      <c r="C18" s="14" t="n"/>
      <c r="D18" s="11" t="n"/>
      <c r="E18" s="11" t="n"/>
      <c r="F18" s="11" t="n"/>
      <c r="G18" s="11" t="n"/>
      <c r="H18" s="11" t="n"/>
      <c r="I18" s="11" t="n"/>
      <c r="J18" s="11" t="n"/>
      <c r="K18" s="11" t="n"/>
      <c r="L18" s="11" t="n"/>
      <c r="M18" s="11" t="n"/>
      <c r="N18" s="11" t="n"/>
      <c r="O18" s="11" t="n"/>
      <c r="P18" s="11" t="n"/>
      <c r="Q18" s="14" t="n"/>
      <c r="R18" s="11" t="n"/>
      <c r="S18" s="11" t="n"/>
      <c r="T18" s="11" t="n"/>
      <c r="U18" s="19">
        <f>IF($B18="","",TRIM(IF(AND($J18="",OR($G18="Mittel",$G18="Hoch",$G18="Unmittelbare Gefahr",$H18="Ja")),"Ursache fehlt (Pflicht ab «Mittel» und bei Wiederholung). ","")&amp;IF(AND($H18="Ja",OR($G18="Gering",$G18="")),"Wiederholung: höher einstufen. ","")&amp;IF(AND($J18&lt;&gt;"",OR($K18="",$K18="nicht geprüft")),"Gleichartige Stellen noch nicht geprüft (10.2). ","")&amp;IF(AND($L18&lt;&gt;"",OR(ISNUMBER(SEARCH("sensibilisier",$L18)),ISNUMBER(SEARCH("ermahn",$L18)),ISNUMBER(SEARCH("hinweisen",$L18)),ISNUMBER(SEARCH("achten auf",$L18)))),"Absicht statt Maßnahme: Welches Verb erzeugt ein Ergebnis? ","")&amp;IF($N18="5 Schutzausrüstung","Schutzausrüstung als Korrekturmaßnahme: Warum nicht höher in der Rangfolge? ","")&amp;IF(AND($L18&lt;&gt;"",$Q18="",NOT(LEFT($T18,11)="Geschlossen")),"Frist fehlt (laut Band typisch: "&amp;IFERROR(VLOOKUP($G18,Listen!$B$2:$E$5,4,FALSE),"nach Einstufung")&amp;"). ","")&amp;IF(AND($Q18&lt;&gt;"",$Q18&lt;Stichtag,NOT(LEFT($T18,11)="Geschlossen")),"Frist überschritten. ","")&amp;IF(AND($R18="Ja",OR($S18="",$S18="ausstehend"),NOT(LEFT($T18,11)="Geschlossen")),"Mittel nötig – Entscheidung der Leitung fehlt. ","")&amp;IF(AND(LEFT($T18,11)="Geschlossen",$L18="",$M18=""),"Geschlossen ohne Korrekturmaßnahme und ohne Begründung. ","")&amp;IF(AND(LEFT($T18,23)="Geschlossen (nach Wirks",Wirksamkeit!$J18=""),"Geschlossen ohne Wirksamkeitsprüfung. ","")&amp;IF(AND(LEFT($T18,2)="Üb",NOT(ISNUMBER($Q18))),"Übergangsmaßnahme ohne Befristung. ","")))</f>
        <v/>
      </c>
    </row>
    <row r="19" ht="44" customHeight="1">
      <c r="A19" s="18" t="n">
        <v>12</v>
      </c>
      <c r="B19" s="11" t="n"/>
      <c r="C19" s="14" t="n"/>
      <c r="D19" s="11" t="n"/>
      <c r="E19" s="11" t="n"/>
      <c r="F19" s="11" t="n"/>
      <c r="G19" s="11" t="n"/>
      <c r="H19" s="11" t="n"/>
      <c r="I19" s="11" t="n"/>
      <c r="J19" s="11" t="n"/>
      <c r="K19" s="11" t="n"/>
      <c r="L19" s="11" t="n"/>
      <c r="M19" s="11" t="n"/>
      <c r="N19" s="11" t="n"/>
      <c r="O19" s="11" t="n"/>
      <c r="P19" s="11" t="n"/>
      <c r="Q19" s="14" t="n"/>
      <c r="R19" s="11" t="n"/>
      <c r="S19" s="11" t="n"/>
      <c r="T19" s="11" t="n"/>
      <c r="U19" s="19">
        <f>IF($B19="","",TRIM(IF(AND($J19="",OR($G19="Mittel",$G19="Hoch",$G19="Unmittelbare Gefahr",$H19="Ja")),"Ursache fehlt (Pflicht ab «Mittel» und bei Wiederholung). ","")&amp;IF(AND($H19="Ja",OR($G19="Gering",$G19="")),"Wiederholung: höher einstufen. ","")&amp;IF(AND($J19&lt;&gt;"",OR($K19="",$K19="nicht geprüft")),"Gleichartige Stellen noch nicht geprüft (10.2). ","")&amp;IF(AND($L19&lt;&gt;"",OR(ISNUMBER(SEARCH("sensibilisier",$L19)),ISNUMBER(SEARCH("ermahn",$L19)),ISNUMBER(SEARCH("hinweisen",$L19)),ISNUMBER(SEARCH("achten auf",$L19)))),"Absicht statt Maßnahme: Welches Verb erzeugt ein Ergebnis? ","")&amp;IF($N19="5 Schutzausrüstung","Schutzausrüstung als Korrekturmaßnahme: Warum nicht höher in der Rangfolge? ","")&amp;IF(AND($L19&lt;&gt;"",$Q19="",NOT(LEFT($T19,11)="Geschlossen")),"Frist fehlt (laut Band typisch: "&amp;IFERROR(VLOOKUP($G19,Listen!$B$2:$E$5,4,FALSE),"nach Einstufung")&amp;"). ","")&amp;IF(AND($Q19&lt;&gt;"",$Q19&lt;Stichtag,NOT(LEFT($T19,11)="Geschlossen")),"Frist überschritten. ","")&amp;IF(AND($R19="Ja",OR($S19="",$S19="ausstehend"),NOT(LEFT($T19,11)="Geschlossen")),"Mittel nötig – Entscheidung der Leitung fehlt. ","")&amp;IF(AND(LEFT($T19,11)="Geschlossen",$L19="",$M19=""),"Geschlossen ohne Korrekturmaßnahme und ohne Begründung. ","")&amp;IF(AND(LEFT($T19,23)="Geschlossen (nach Wirks",Wirksamkeit!$J19=""),"Geschlossen ohne Wirksamkeitsprüfung. ","")&amp;IF(AND(LEFT($T19,2)="Üb",NOT(ISNUMBER($Q19))),"Übergangsmaßnahme ohne Befristung. ","")))</f>
        <v/>
      </c>
    </row>
    <row r="20" ht="44" customHeight="1">
      <c r="A20" s="18" t="n">
        <v>13</v>
      </c>
      <c r="B20" s="11" t="n"/>
      <c r="C20" s="14" t="n"/>
      <c r="D20" s="11" t="n"/>
      <c r="E20" s="11" t="n"/>
      <c r="F20" s="11" t="n"/>
      <c r="G20" s="11" t="n"/>
      <c r="H20" s="11" t="n"/>
      <c r="I20" s="11" t="n"/>
      <c r="J20" s="11" t="n"/>
      <c r="K20" s="11" t="n"/>
      <c r="L20" s="11" t="n"/>
      <c r="M20" s="11" t="n"/>
      <c r="N20" s="11" t="n"/>
      <c r="O20" s="11" t="n"/>
      <c r="P20" s="11" t="n"/>
      <c r="Q20" s="14" t="n"/>
      <c r="R20" s="11" t="n"/>
      <c r="S20" s="11" t="n"/>
      <c r="T20" s="11" t="n"/>
      <c r="U20" s="19">
        <f>IF($B20="","",TRIM(IF(AND($J20="",OR($G20="Mittel",$G20="Hoch",$G20="Unmittelbare Gefahr",$H20="Ja")),"Ursache fehlt (Pflicht ab «Mittel» und bei Wiederholung). ","")&amp;IF(AND($H20="Ja",OR($G20="Gering",$G20="")),"Wiederholung: höher einstufen. ","")&amp;IF(AND($J20&lt;&gt;"",OR($K20="",$K20="nicht geprüft")),"Gleichartige Stellen noch nicht geprüft (10.2). ","")&amp;IF(AND($L20&lt;&gt;"",OR(ISNUMBER(SEARCH("sensibilisier",$L20)),ISNUMBER(SEARCH("ermahn",$L20)),ISNUMBER(SEARCH("hinweisen",$L20)),ISNUMBER(SEARCH("achten auf",$L20)))),"Absicht statt Maßnahme: Welches Verb erzeugt ein Ergebnis? ","")&amp;IF($N20="5 Schutzausrüstung","Schutzausrüstung als Korrekturmaßnahme: Warum nicht höher in der Rangfolge? ","")&amp;IF(AND($L20&lt;&gt;"",$Q20="",NOT(LEFT($T20,11)="Geschlossen")),"Frist fehlt (laut Band typisch: "&amp;IFERROR(VLOOKUP($G20,Listen!$B$2:$E$5,4,FALSE),"nach Einstufung")&amp;"). ","")&amp;IF(AND($Q20&lt;&gt;"",$Q20&lt;Stichtag,NOT(LEFT($T20,11)="Geschlossen")),"Frist überschritten. ","")&amp;IF(AND($R20="Ja",OR($S20="",$S20="ausstehend"),NOT(LEFT($T20,11)="Geschlossen")),"Mittel nötig – Entscheidung der Leitung fehlt. ","")&amp;IF(AND(LEFT($T20,11)="Geschlossen",$L20="",$M20=""),"Geschlossen ohne Korrekturmaßnahme und ohne Begründung. ","")&amp;IF(AND(LEFT($T20,23)="Geschlossen (nach Wirks",Wirksamkeit!$J20=""),"Geschlossen ohne Wirksamkeitsprüfung. ","")&amp;IF(AND(LEFT($T20,2)="Üb",NOT(ISNUMBER($Q20))),"Übergangsmaßnahme ohne Befristung. ","")))</f>
        <v/>
      </c>
    </row>
    <row r="21" ht="44" customHeight="1">
      <c r="A21" s="18" t="n">
        <v>14</v>
      </c>
      <c r="B21" s="11" t="n"/>
      <c r="C21" s="14" t="n"/>
      <c r="D21" s="11" t="n"/>
      <c r="E21" s="11" t="n"/>
      <c r="F21" s="11" t="n"/>
      <c r="G21" s="11" t="n"/>
      <c r="H21" s="11" t="n"/>
      <c r="I21" s="11" t="n"/>
      <c r="J21" s="11" t="n"/>
      <c r="K21" s="11" t="n"/>
      <c r="L21" s="11" t="n"/>
      <c r="M21" s="11" t="n"/>
      <c r="N21" s="11" t="n"/>
      <c r="O21" s="11" t="n"/>
      <c r="P21" s="11" t="n"/>
      <c r="Q21" s="14" t="n"/>
      <c r="R21" s="11" t="n"/>
      <c r="S21" s="11" t="n"/>
      <c r="T21" s="11" t="n"/>
      <c r="U21" s="19">
        <f>IF($B21="","",TRIM(IF(AND($J21="",OR($G21="Mittel",$G21="Hoch",$G21="Unmittelbare Gefahr",$H21="Ja")),"Ursache fehlt (Pflicht ab «Mittel» und bei Wiederholung). ","")&amp;IF(AND($H21="Ja",OR($G21="Gering",$G21="")),"Wiederholung: höher einstufen. ","")&amp;IF(AND($J21&lt;&gt;"",OR($K21="",$K21="nicht geprüft")),"Gleichartige Stellen noch nicht geprüft (10.2). ","")&amp;IF(AND($L21&lt;&gt;"",OR(ISNUMBER(SEARCH("sensibilisier",$L21)),ISNUMBER(SEARCH("ermahn",$L21)),ISNUMBER(SEARCH("hinweisen",$L21)),ISNUMBER(SEARCH("achten auf",$L21)))),"Absicht statt Maßnahme: Welches Verb erzeugt ein Ergebnis? ","")&amp;IF($N21="5 Schutzausrüstung","Schutzausrüstung als Korrekturmaßnahme: Warum nicht höher in der Rangfolge? ","")&amp;IF(AND($L21&lt;&gt;"",$Q21="",NOT(LEFT($T21,11)="Geschlossen")),"Frist fehlt (laut Band typisch: "&amp;IFERROR(VLOOKUP($G21,Listen!$B$2:$E$5,4,FALSE),"nach Einstufung")&amp;"). ","")&amp;IF(AND($Q21&lt;&gt;"",$Q21&lt;Stichtag,NOT(LEFT($T21,11)="Geschlossen")),"Frist überschritten. ","")&amp;IF(AND($R21="Ja",OR($S21="",$S21="ausstehend"),NOT(LEFT($T21,11)="Geschlossen")),"Mittel nötig – Entscheidung der Leitung fehlt. ","")&amp;IF(AND(LEFT($T21,11)="Geschlossen",$L21="",$M21=""),"Geschlossen ohne Korrekturmaßnahme und ohne Begründung. ","")&amp;IF(AND(LEFT($T21,23)="Geschlossen (nach Wirks",Wirksamkeit!$J21=""),"Geschlossen ohne Wirksamkeitsprüfung. ","")&amp;IF(AND(LEFT($T21,2)="Üb",NOT(ISNUMBER($Q21))),"Übergangsmaßnahme ohne Befristung. ","")))</f>
        <v/>
      </c>
    </row>
    <row r="22" ht="44" customHeight="1">
      <c r="A22" s="18" t="n">
        <v>15</v>
      </c>
      <c r="B22" s="11" t="n"/>
      <c r="C22" s="14" t="n"/>
      <c r="D22" s="11" t="n"/>
      <c r="E22" s="11" t="n"/>
      <c r="F22" s="11" t="n"/>
      <c r="G22" s="11" t="n"/>
      <c r="H22" s="11" t="n"/>
      <c r="I22" s="11" t="n"/>
      <c r="J22" s="11" t="n"/>
      <c r="K22" s="11" t="n"/>
      <c r="L22" s="11" t="n"/>
      <c r="M22" s="11" t="n"/>
      <c r="N22" s="11" t="n"/>
      <c r="O22" s="11" t="n"/>
      <c r="P22" s="11" t="n"/>
      <c r="Q22" s="14" t="n"/>
      <c r="R22" s="11" t="n"/>
      <c r="S22" s="11" t="n"/>
      <c r="T22" s="11" t="n"/>
      <c r="U22" s="19">
        <f>IF($B22="","",TRIM(IF(AND($J22="",OR($G22="Mittel",$G22="Hoch",$G22="Unmittelbare Gefahr",$H22="Ja")),"Ursache fehlt (Pflicht ab «Mittel» und bei Wiederholung). ","")&amp;IF(AND($H22="Ja",OR($G22="Gering",$G22="")),"Wiederholung: höher einstufen. ","")&amp;IF(AND($J22&lt;&gt;"",OR($K22="",$K22="nicht geprüft")),"Gleichartige Stellen noch nicht geprüft (10.2). ","")&amp;IF(AND($L22&lt;&gt;"",OR(ISNUMBER(SEARCH("sensibilisier",$L22)),ISNUMBER(SEARCH("ermahn",$L22)),ISNUMBER(SEARCH("hinweisen",$L22)),ISNUMBER(SEARCH("achten auf",$L22)))),"Absicht statt Maßnahme: Welches Verb erzeugt ein Ergebnis? ","")&amp;IF($N22="5 Schutzausrüstung","Schutzausrüstung als Korrekturmaßnahme: Warum nicht höher in der Rangfolge? ","")&amp;IF(AND($L22&lt;&gt;"",$Q22="",NOT(LEFT($T22,11)="Geschlossen")),"Frist fehlt (laut Band typisch: "&amp;IFERROR(VLOOKUP($G22,Listen!$B$2:$E$5,4,FALSE),"nach Einstufung")&amp;"). ","")&amp;IF(AND($Q22&lt;&gt;"",$Q22&lt;Stichtag,NOT(LEFT($T22,11)="Geschlossen")),"Frist überschritten. ","")&amp;IF(AND($R22="Ja",OR($S22="",$S22="ausstehend"),NOT(LEFT($T22,11)="Geschlossen")),"Mittel nötig – Entscheidung der Leitung fehlt. ","")&amp;IF(AND(LEFT($T22,11)="Geschlossen",$L22="",$M22=""),"Geschlossen ohne Korrekturmaßnahme und ohne Begründung. ","")&amp;IF(AND(LEFT($T22,23)="Geschlossen (nach Wirks",Wirksamkeit!$J22=""),"Geschlossen ohne Wirksamkeitsprüfung. ","")&amp;IF(AND(LEFT($T22,2)="Üb",NOT(ISNUMBER($Q22))),"Übergangsmaßnahme ohne Befristung. ","")))</f>
        <v/>
      </c>
    </row>
    <row r="23" ht="44" customHeight="1">
      <c r="A23" s="18" t="n">
        <v>16</v>
      </c>
      <c r="B23" s="11" t="n"/>
      <c r="C23" s="14" t="n"/>
      <c r="D23" s="11" t="n"/>
      <c r="E23" s="11" t="n"/>
      <c r="F23" s="11" t="n"/>
      <c r="G23" s="11" t="n"/>
      <c r="H23" s="11" t="n"/>
      <c r="I23" s="11" t="n"/>
      <c r="J23" s="11" t="n"/>
      <c r="K23" s="11" t="n"/>
      <c r="L23" s="11" t="n"/>
      <c r="M23" s="11" t="n"/>
      <c r="N23" s="11" t="n"/>
      <c r="O23" s="11" t="n"/>
      <c r="P23" s="11" t="n"/>
      <c r="Q23" s="14" t="n"/>
      <c r="R23" s="11" t="n"/>
      <c r="S23" s="11" t="n"/>
      <c r="T23" s="11" t="n"/>
      <c r="U23" s="19">
        <f>IF($B23="","",TRIM(IF(AND($J23="",OR($G23="Mittel",$G23="Hoch",$G23="Unmittelbare Gefahr",$H23="Ja")),"Ursache fehlt (Pflicht ab «Mittel» und bei Wiederholung). ","")&amp;IF(AND($H23="Ja",OR($G23="Gering",$G23="")),"Wiederholung: höher einstufen. ","")&amp;IF(AND($J23&lt;&gt;"",OR($K23="",$K23="nicht geprüft")),"Gleichartige Stellen noch nicht geprüft (10.2). ","")&amp;IF(AND($L23&lt;&gt;"",OR(ISNUMBER(SEARCH("sensibilisier",$L23)),ISNUMBER(SEARCH("ermahn",$L23)),ISNUMBER(SEARCH("hinweisen",$L23)),ISNUMBER(SEARCH("achten auf",$L23)))),"Absicht statt Maßnahme: Welches Verb erzeugt ein Ergebnis? ","")&amp;IF($N23="5 Schutzausrüstung","Schutzausrüstung als Korrekturmaßnahme: Warum nicht höher in der Rangfolge? ","")&amp;IF(AND($L23&lt;&gt;"",$Q23="",NOT(LEFT($T23,11)="Geschlossen")),"Frist fehlt (laut Band typisch: "&amp;IFERROR(VLOOKUP($G23,Listen!$B$2:$E$5,4,FALSE),"nach Einstufung")&amp;"). ","")&amp;IF(AND($Q23&lt;&gt;"",$Q23&lt;Stichtag,NOT(LEFT($T23,11)="Geschlossen")),"Frist überschritten. ","")&amp;IF(AND($R23="Ja",OR($S23="",$S23="ausstehend"),NOT(LEFT($T23,11)="Geschlossen")),"Mittel nötig – Entscheidung der Leitung fehlt. ","")&amp;IF(AND(LEFT($T23,11)="Geschlossen",$L23="",$M23=""),"Geschlossen ohne Korrekturmaßnahme und ohne Begründung. ","")&amp;IF(AND(LEFT($T23,23)="Geschlossen (nach Wirks",Wirksamkeit!$J23=""),"Geschlossen ohne Wirksamkeitsprüfung. ","")&amp;IF(AND(LEFT($T23,2)="Üb",NOT(ISNUMBER($Q23))),"Übergangsmaßnahme ohne Befristung. ","")))</f>
        <v/>
      </c>
    </row>
    <row r="24" ht="44" customHeight="1">
      <c r="A24" s="18" t="n">
        <v>17</v>
      </c>
      <c r="B24" s="11" t="n"/>
      <c r="C24" s="14" t="n"/>
      <c r="D24" s="11" t="n"/>
      <c r="E24" s="11" t="n"/>
      <c r="F24" s="11" t="n"/>
      <c r="G24" s="11" t="n"/>
      <c r="H24" s="11" t="n"/>
      <c r="I24" s="11" t="n"/>
      <c r="J24" s="11" t="n"/>
      <c r="K24" s="11" t="n"/>
      <c r="L24" s="11" t="n"/>
      <c r="M24" s="11" t="n"/>
      <c r="N24" s="11" t="n"/>
      <c r="O24" s="11" t="n"/>
      <c r="P24" s="11" t="n"/>
      <c r="Q24" s="14" t="n"/>
      <c r="R24" s="11" t="n"/>
      <c r="S24" s="11" t="n"/>
      <c r="T24" s="11" t="n"/>
      <c r="U24" s="19">
        <f>IF($B24="","",TRIM(IF(AND($J24="",OR($G24="Mittel",$G24="Hoch",$G24="Unmittelbare Gefahr",$H24="Ja")),"Ursache fehlt (Pflicht ab «Mittel» und bei Wiederholung). ","")&amp;IF(AND($H24="Ja",OR($G24="Gering",$G24="")),"Wiederholung: höher einstufen. ","")&amp;IF(AND($J24&lt;&gt;"",OR($K24="",$K24="nicht geprüft")),"Gleichartige Stellen noch nicht geprüft (10.2). ","")&amp;IF(AND($L24&lt;&gt;"",OR(ISNUMBER(SEARCH("sensibilisier",$L24)),ISNUMBER(SEARCH("ermahn",$L24)),ISNUMBER(SEARCH("hinweisen",$L24)),ISNUMBER(SEARCH("achten auf",$L24)))),"Absicht statt Maßnahme: Welches Verb erzeugt ein Ergebnis? ","")&amp;IF($N24="5 Schutzausrüstung","Schutzausrüstung als Korrekturmaßnahme: Warum nicht höher in der Rangfolge? ","")&amp;IF(AND($L24&lt;&gt;"",$Q24="",NOT(LEFT($T24,11)="Geschlossen")),"Frist fehlt (laut Band typisch: "&amp;IFERROR(VLOOKUP($G24,Listen!$B$2:$E$5,4,FALSE),"nach Einstufung")&amp;"). ","")&amp;IF(AND($Q24&lt;&gt;"",$Q24&lt;Stichtag,NOT(LEFT($T24,11)="Geschlossen")),"Frist überschritten. ","")&amp;IF(AND($R24="Ja",OR($S24="",$S24="ausstehend"),NOT(LEFT($T24,11)="Geschlossen")),"Mittel nötig – Entscheidung der Leitung fehlt. ","")&amp;IF(AND(LEFT($T24,11)="Geschlossen",$L24="",$M24=""),"Geschlossen ohne Korrekturmaßnahme und ohne Begründung. ","")&amp;IF(AND(LEFT($T24,23)="Geschlossen (nach Wirks",Wirksamkeit!$J24=""),"Geschlossen ohne Wirksamkeitsprüfung. ","")&amp;IF(AND(LEFT($T24,2)="Üb",NOT(ISNUMBER($Q24))),"Übergangsmaßnahme ohne Befristung. ","")))</f>
        <v/>
      </c>
    </row>
    <row r="25" ht="44" customHeight="1">
      <c r="A25" s="18" t="n">
        <v>18</v>
      </c>
      <c r="B25" s="11" t="n"/>
      <c r="C25" s="14" t="n"/>
      <c r="D25" s="11" t="n"/>
      <c r="E25" s="11" t="n"/>
      <c r="F25" s="11" t="n"/>
      <c r="G25" s="11" t="n"/>
      <c r="H25" s="11" t="n"/>
      <c r="I25" s="11" t="n"/>
      <c r="J25" s="11" t="n"/>
      <c r="K25" s="11" t="n"/>
      <c r="L25" s="11" t="n"/>
      <c r="M25" s="11" t="n"/>
      <c r="N25" s="11" t="n"/>
      <c r="O25" s="11" t="n"/>
      <c r="P25" s="11" t="n"/>
      <c r="Q25" s="14" t="n"/>
      <c r="R25" s="11" t="n"/>
      <c r="S25" s="11" t="n"/>
      <c r="T25" s="11" t="n"/>
      <c r="U25" s="19">
        <f>IF($B25="","",TRIM(IF(AND($J25="",OR($G25="Mittel",$G25="Hoch",$G25="Unmittelbare Gefahr",$H25="Ja")),"Ursache fehlt (Pflicht ab «Mittel» und bei Wiederholung). ","")&amp;IF(AND($H25="Ja",OR($G25="Gering",$G25="")),"Wiederholung: höher einstufen. ","")&amp;IF(AND($J25&lt;&gt;"",OR($K25="",$K25="nicht geprüft")),"Gleichartige Stellen noch nicht geprüft (10.2). ","")&amp;IF(AND($L25&lt;&gt;"",OR(ISNUMBER(SEARCH("sensibilisier",$L25)),ISNUMBER(SEARCH("ermahn",$L25)),ISNUMBER(SEARCH("hinweisen",$L25)),ISNUMBER(SEARCH("achten auf",$L25)))),"Absicht statt Maßnahme: Welches Verb erzeugt ein Ergebnis? ","")&amp;IF($N25="5 Schutzausrüstung","Schutzausrüstung als Korrekturmaßnahme: Warum nicht höher in der Rangfolge? ","")&amp;IF(AND($L25&lt;&gt;"",$Q25="",NOT(LEFT($T25,11)="Geschlossen")),"Frist fehlt (laut Band typisch: "&amp;IFERROR(VLOOKUP($G25,Listen!$B$2:$E$5,4,FALSE),"nach Einstufung")&amp;"). ","")&amp;IF(AND($Q25&lt;&gt;"",$Q25&lt;Stichtag,NOT(LEFT($T25,11)="Geschlossen")),"Frist überschritten. ","")&amp;IF(AND($R25="Ja",OR($S25="",$S25="ausstehend"),NOT(LEFT($T25,11)="Geschlossen")),"Mittel nötig – Entscheidung der Leitung fehlt. ","")&amp;IF(AND(LEFT($T25,11)="Geschlossen",$L25="",$M25=""),"Geschlossen ohne Korrekturmaßnahme und ohne Begründung. ","")&amp;IF(AND(LEFT($T25,23)="Geschlossen (nach Wirks",Wirksamkeit!$J25=""),"Geschlossen ohne Wirksamkeitsprüfung. ","")&amp;IF(AND(LEFT($T25,2)="Üb",NOT(ISNUMBER($Q25))),"Übergangsmaßnahme ohne Befristung. ","")))</f>
        <v/>
      </c>
    </row>
    <row r="26" ht="44" customHeight="1">
      <c r="A26" s="18" t="n">
        <v>19</v>
      </c>
      <c r="B26" s="11" t="n"/>
      <c r="C26" s="14" t="n"/>
      <c r="D26" s="11" t="n"/>
      <c r="E26" s="11" t="n"/>
      <c r="F26" s="11" t="n"/>
      <c r="G26" s="11" t="n"/>
      <c r="H26" s="11" t="n"/>
      <c r="I26" s="11" t="n"/>
      <c r="J26" s="11" t="n"/>
      <c r="K26" s="11" t="n"/>
      <c r="L26" s="11" t="n"/>
      <c r="M26" s="11" t="n"/>
      <c r="N26" s="11" t="n"/>
      <c r="O26" s="11" t="n"/>
      <c r="P26" s="11" t="n"/>
      <c r="Q26" s="14" t="n"/>
      <c r="R26" s="11" t="n"/>
      <c r="S26" s="11" t="n"/>
      <c r="T26" s="11" t="n"/>
      <c r="U26" s="19">
        <f>IF($B26="","",TRIM(IF(AND($J26="",OR($G26="Mittel",$G26="Hoch",$G26="Unmittelbare Gefahr",$H26="Ja")),"Ursache fehlt (Pflicht ab «Mittel» und bei Wiederholung). ","")&amp;IF(AND($H26="Ja",OR($G26="Gering",$G26="")),"Wiederholung: höher einstufen. ","")&amp;IF(AND($J26&lt;&gt;"",OR($K26="",$K26="nicht geprüft")),"Gleichartige Stellen noch nicht geprüft (10.2). ","")&amp;IF(AND($L26&lt;&gt;"",OR(ISNUMBER(SEARCH("sensibilisier",$L26)),ISNUMBER(SEARCH("ermahn",$L26)),ISNUMBER(SEARCH("hinweisen",$L26)),ISNUMBER(SEARCH("achten auf",$L26)))),"Absicht statt Maßnahme: Welches Verb erzeugt ein Ergebnis? ","")&amp;IF($N26="5 Schutzausrüstung","Schutzausrüstung als Korrekturmaßnahme: Warum nicht höher in der Rangfolge? ","")&amp;IF(AND($L26&lt;&gt;"",$Q26="",NOT(LEFT($T26,11)="Geschlossen")),"Frist fehlt (laut Band typisch: "&amp;IFERROR(VLOOKUP($G26,Listen!$B$2:$E$5,4,FALSE),"nach Einstufung")&amp;"). ","")&amp;IF(AND($Q26&lt;&gt;"",$Q26&lt;Stichtag,NOT(LEFT($T26,11)="Geschlossen")),"Frist überschritten. ","")&amp;IF(AND($R26="Ja",OR($S26="",$S26="ausstehend"),NOT(LEFT($T26,11)="Geschlossen")),"Mittel nötig – Entscheidung der Leitung fehlt. ","")&amp;IF(AND(LEFT($T26,11)="Geschlossen",$L26="",$M26=""),"Geschlossen ohne Korrekturmaßnahme und ohne Begründung. ","")&amp;IF(AND(LEFT($T26,23)="Geschlossen (nach Wirks",Wirksamkeit!$J26=""),"Geschlossen ohne Wirksamkeitsprüfung. ","")&amp;IF(AND(LEFT($T26,2)="Üb",NOT(ISNUMBER($Q26))),"Übergangsmaßnahme ohne Befristung. ","")))</f>
        <v/>
      </c>
    </row>
    <row r="27" ht="44" customHeight="1">
      <c r="A27" s="18" t="n">
        <v>20</v>
      </c>
      <c r="B27" s="11" t="n"/>
      <c r="C27" s="14" t="n"/>
      <c r="D27" s="11" t="n"/>
      <c r="E27" s="11" t="n"/>
      <c r="F27" s="11" t="n"/>
      <c r="G27" s="11" t="n"/>
      <c r="H27" s="11" t="n"/>
      <c r="I27" s="11" t="n"/>
      <c r="J27" s="11" t="n"/>
      <c r="K27" s="11" t="n"/>
      <c r="L27" s="11" t="n"/>
      <c r="M27" s="11" t="n"/>
      <c r="N27" s="11" t="n"/>
      <c r="O27" s="11" t="n"/>
      <c r="P27" s="11" t="n"/>
      <c r="Q27" s="14" t="n"/>
      <c r="R27" s="11" t="n"/>
      <c r="S27" s="11" t="n"/>
      <c r="T27" s="11" t="n"/>
      <c r="U27" s="19">
        <f>IF($B27="","",TRIM(IF(AND($J27="",OR($G27="Mittel",$G27="Hoch",$G27="Unmittelbare Gefahr",$H27="Ja")),"Ursache fehlt (Pflicht ab «Mittel» und bei Wiederholung). ","")&amp;IF(AND($H27="Ja",OR($G27="Gering",$G27="")),"Wiederholung: höher einstufen. ","")&amp;IF(AND($J27&lt;&gt;"",OR($K27="",$K27="nicht geprüft")),"Gleichartige Stellen noch nicht geprüft (10.2). ","")&amp;IF(AND($L27&lt;&gt;"",OR(ISNUMBER(SEARCH("sensibilisier",$L27)),ISNUMBER(SEARCH("ermahn",$L27)),ISNUMBER(SEARCH("hinweisen",$L27)),ISNUMBER(SEARCH("achten auf",$L27)))),"Absicht statt Maßnahme: Welches Verb erzeugt ein Ergebnis? ","")&amp;IF($N27="5 Schutzausrüstung","Schutzausrüstung als Korrekturmaßnahme: Warum nicht höher in der Rangfolge? ","")&amp;IF(AND($L27&lt;&gt;"",$Q27="",NOT(LEFT($T27,11)="Geschlossen")),"Frist fehlt (laut Band typisch: "&amp;IFERROR(VLOOKUP($G27,Listen!$B$2:$E$5,4,FALSE),"nach Einstufung")&amp;"). ","")&amp;IF(AND($Q27&lt;&gt;"",$Q27&lt;Stichtag,NOT(LEFT($T27,11)="Geschlossen")),"Frist überschritten. ","")&amp;IF(AND($R27="Ja",OR($S27="",$S27="ausstehend"),NOT(LEFT($T27,11)="Geschlossen")),"Mittel nötig – Entscheidung der Leitung fehlt. ","")&amp;IF(AND(LEFT($T27,11)="Geschlossen",$L27="",$M27=""),"Geschlossen ohne Korrekturmaßnahme und ohne Begründung. ","")&amp;IF(AND(LEFT($T27,23)="Geschlossen (nach Wirks",Wirksamkeit!$J27=""),"Geschlossen ohne Wirksamkeitsprüfung. ","")&amp;IF(AND(LEFT($T27,2)="Üb",NOT(ISNUMBER($Q27))),"Übergangsmaßnahme ohne Befristung. ","")))</f>
        <v/>
      </c>
    </row>
    <row r="28" ht="44" customHeight="1">
      <c r="A28" s="18" t="n">
        <v>21</v>
      </c>
      <c r="B28" s="11" t="n"/>
      <c r="C28" s="14" t="n"/>
      <c r="D28" s="11" t="n"/>
      <c r="E28" s="11" t="n"/>
      <c r="F28" s="11" t="n"/>
      <c r="G28" s="11" t="n"/>
      <c r="H28" s="11" t="n"/>
      <c r="I28" s="11" t="n"/>
      <c r="J28" s="11" t="n"/>
      <c r="K28" s="11" t="n"/>
      <c r="L28" s="11" t="n"/>
      <c r="M28" s="11" t="n"/>
      <c r="N28" s="11" t="n"/>
      <c r="O28" s="11" t="n"/>
      <c r="P28" s="11" t="n"/>
      <c r="Q28" s="14" t="n"/>
      <c r="R28" s="11" t="n"/>
      <c r="S28" s="11" t="n"/>
      <c r="T28" s="11" t="n"/>
      <c r="U28" s="19">
        <f>IF($B28="","",TRIM(IF(AND($J28="",OR($G28="Mittel",$G28="Hoch",$G28="Unmittelbare Gefahr",$H28="Ja")),"Ursache fehlt (Pflicht ab «Mittel» und bei Wiederholung). ","")&amp;IF(AND($H28="Ja",OR($G28="Gering",$G28="")),"Wiederholung: höher einstufen. ","")&amp;IF(AND($J28&lt;&gt;"",OR($K28="",$K28="nicht geprüft")),"Gleichartige Stellen noch nicht geprüft (10.2). ","")&amp;IF(AND($L28&lt;&gt;"",OR(ISNUMBER(SEARCH("sensibilisier",$L28)),ISNUMBER(SEARCH("ermahn",$L28)),ISNUMBER(SEARCH("hinweisen",$L28)),ISNUMBER(SEARCH("achten auf",$L28)))),"Absicht statt Maßnahme: Welches Verb erzeugt ein Ergebnis? ","")&amp;IF($N28="5 Schutzausrüstung","Schutzausrüstung als Korrekturmaßnahme: Warum nicht höher in der Rangfolge? ","")&amp;IF(AND($L28&lt;&gt;"",$Q28="",NOT(LEFT($T28,11)="Geschlossen")),"Frist fehlt (laut Band typisch: "&amp;IFERROR(VLOOKUP($G28,Listen!$B$2:$E$5,4,FALSE),"nach Einstufung")&amp;"). ","")&amp;IF(AND($Q28&lt;&gt;"",$Q28&lt;Stichtag,NOT(LEFT($T28,11)="Geschlossen")),"Frist überschritten. ","")&amp;IF(AND($R28="Ja",OR($S28="",$S28="ausstehend"),NOT(LEFT($T28,11)="Geschlossen")),"Mittel nötig – Entscheidung der Leitung fehlt. ","")&amp;IF(AND(LEFT($T28,11)="Geschlossen",$L28="",$M28=""),"Geschlossen ohne Korrekturmaßnahme und ohne Begründung. ","")&amp;IF(AND(LEFT($T28,23)="Geschlossen (nach Wirks",Wirksamkeit!$J28=""),"Geschlossen ohne Wirksamkeitsprüfung. ","")&amp;IF(AND(LEFT($T28,2)="Üb",NOT(ISNUMBER($Q28))),"Übergangsmaßnahme ohne Befristung. ","")))</f>
        <v/>
      </c>
    </row>
    <row r="29" ht="44" customHeight="1">
      <c r="A29" s="18" t="n">
        <v>22</v>
      </c>
      <c r="B29" s="11" t="n"/>
      <c r="C29" s="14" t="n"/>
      <c r="D29" s="11" t="n"/>
      <c r="E29" s="11" t="n"/>
      <c r="F29" s="11" t="n"/>
      <c r="G29" s="11" t="n"/>
      <c r="H29" s="11" t="n"/>
      <c r="I29" s="11" t="n"/>
      <c r="J29" s="11" t="n"/>
      <c r="K29" s="11" t="n"/>
      <c r="L29" s="11" t="n"/>
      <c r="M29" s="11" t="n"/>
      <c r="N29" s="11" t="n"/>
      <c r="O29" s="11" t="n"/>
      <c r="P29" s="11" t="n"/>
      <c r="Q29" s="14" t="n"/>
      <c r="R29" s="11" t="n"/>
      <c r="S29" s="11" t="n"/>
      <c r="T29" s="11" t="n"/>
      <c r="U29" s="19">
        <f>IF($B29="","",TRIM(IF(AND($J29="",OR($G29="Mittel",$G29="Hoch",$G29="Unmittelbare Gefahr",$H29="Ja")),"Ursache fehlt (Pflicht ab «Mittel» und bei Wiederholung). ","")&amp;IF(AND($H29="Ja",OR($G29="Gering",$G29="")),"Wiederholung: höher einstufen. ","")&amp;IF(AND($J29&lt;&gt;"",OR($K29="",$K29="nicht geprüft")),"Gleichartige Stellen noch nicht geprüft (10.2). ","")&amp;IF(AND($L29&lt;&gt;"",OR(ISNUMBER(SEARCH("sensibilisier",$L29)),ISNUMBER(SEARCH("ermahn",$L29)),ISNUMBER(SEARCH("hinweisen",$L29)),ISNUMBER(SEARCH("achten auf",$L29)))),"Absicht statt Maßnahme: Welches Verb erzeugt ein Ergebnis? ","")&amp;IF($N29="5 Schutzausrüstung","Schutzausrüstung als Korrekturmaßnahme: Warum nicht höher in der Rangfolge? ","")&amp;IF(AND($L29&lt;&gt;"",$Q29="",NOT(LEFT($T29,11)="Geschlossen")),"Frist fehlt (laut Band typisch: "&amp;IFERROR(VLOOKUP($G29,Listen!$B$2:$E$5,4,FALSE),"nach Einstufung")&amp;"). ","")&amp;IF(AND($Q29&lt;&gt;"",$Q29&lt;Stichtag,NOT(LEFT($T29,11)="Geschlossen")),"Frist überschritten. ","")&amp;IF(AND($R29="Ja",OR($S29="",$S29="ausstehend"),NOT(LEFT($T29,11)="Geschlossen")),"Mittel nötig – Entscheidung der Leitung fehlt. ","")&amp;IF(AND(LEFT($T29,11)="Geschlossen",$L29="",$M29=""),"Geschlossen ohne Korrekturmaßnahme und ohne Begründung. ","")&amp;IF(AND(LEFT($T29,23)="Geschlossen (nach Wirks",Wirksamkeit!$J29=""),"Geschlossen ohne Wirksamkeitsprüfung. ","")&amp;IF(AND(LEFT($T29,2)="Üb",NOT(ISNUMBER($Q29))),"Übergangsmaßnahme ohne Befristung. ","")))</f>
        <v/>
      </c>
    </row>
    <row r="30" ht="44" customHeight="1">
      <c r="A30" s="18" t="n">
        <v>23</v>
      </c>
      <c r="B30" s="11" t="n"/>
      <c r="C30" s="14" t="n"/>
      <c r="D30" s="11" t="n"/>
      <c r="E30" s="11" t="n"/>
      <c r="F30" s="11" t="n"/>
      <c r="G30" s="11" t="n"/>
      <c r="H30" s="11" t="n"/>
      <c r="I30" s="11" t="n"/>
      <c r="J30" s="11" t="n"/>
      <c r="K30" s="11" t="n"/>
      <c r="L30" s="11" t="n"/>
      <c r="M30" s="11" t="n"/>
      <c r="N30" s="11" t="n"/>
      <c r="O30" s="11" t="n"/>
      <c r="P30" s="11" t="n"/>
      <c r="Q30" s="14" t="n"/>
      <c r="R30" s="11" t="n"/>
      <c r="S30" s="11" t="n"/>
      <c r="T30" s="11" t="n"/>
      <c r="U30" s="19">
        <f>IF($B30="","",TRIM(IF(AND($J30="",OR($G30="Mittel",$G30="Hoch",$G30="Unmittelbare Gefahr",$H30="Ja")),"Ursache fehlt (Pflicht ab «Mittel» und bei Wiederholung). ","")&amp;IF(AND($H30="Ja",OR($G30="Gering",$G30="")),"Wiederholung: höher einstufen. ","")&amp;IF(AND($J30&lt;&gt;"",OR($K30="",$K30="nicht geprüft")),"Gleichartige Stellen noch nicht geprüft (10.2). ","")&amp;IF(AND($L30&lt;&gt;"",OR(ISNUMBER(SEARCH("sensibilisier",$L30)),ISNUMBER(SEARCH("ermahn",$L30)),ISNUMBER(SEARCH("hinweisen",$L30)),ISNUMBER(SEARCH("achten auf",$L30)))),"Absicht statt Maßnahme: Welches Verb erzeugt ein Ergebnis? ","")&amp;IF($N30="5 Schutzausrüstung","Schutzausrüstung als Korrekturmaßnahme: Warum nicht höher in der Rangfolge? ","")&amp;IF(AND($L30&lt;&gt;"",$Q30="",NOT(LEFT($T30,11)="Geschlossen")),"Frist fehlt (laut Band typisch: "&amp;IFERROR(VLOOKUP($G30,Listen!$B$2:$E$5,4,FALSE),"nach Einstufung")&amp;"). ","")&amp;IF(AND($Q30&lt;&gt;"",$Q30&lt;Stichtag,NOT(LEFT($T30,11)="Geschlossen")),"Frist überschritten. ","")&amp;IF(AND($R30="Ja",OR($S30="",$S30="ausstehend"),NOT(LEFT($T30,11)="Geschlossen")),"Mittel nötig – Entscheidung der Leitung fehlt. ","")&amp;IF(AND(LEFT($T30,11)="Geschlossen",$L30="",$M30=""),"Geschlossen ohne Korrekturmaßnahme und ohne Begründung. ","")&amp;IF(AND(LEFT($T30,23)="Geschlossen (nach Wirks",Wirksamkeit!$J30=""),"Geschlossen ohne Wirksamkeitsprüfung. ","")&amp;IF(AND(LEFT($T30,2)="Üb",NOT(ISNUMBER($Q30))),"Übergangsmaßnahme ohne Befristung. ","")))</f>
        <v/>
      </c>
    </row>
    <row r="31" ht="44" customHeight="1">
      <c r="A31" s="18" t="n">
        <v>24</v>
      </c>
      <c r="B31" s="11" t="n"/>
      <c r="C31" s="14" t="n"/>
      <c r="D31" s="11" t="n"/>
      <c r="E31" s="11" t="n"/>
      <c r="F31" s="11" t="n"/>
      <c r="G31" s="11" t="n"/>
      <c r="H31" s="11" t="n"/>
      <c r="I31" s="11" t="n"/>
      <c r="J31" s="11" t="n"/>
      <c r="K31" s="11" t="n"/>
      <c r="L31" s="11" t="n"/>
      <c r="M31" s="11" t="n"/>
      <c r="N31" s="11" t="n"/>
      <c r="O31" s="11" t="n"/>
      <c r="P31" s="11" t="n"/>
      <c r="Q31" s="14" t="n"/>
      <c r="R31" s="11" t="n"/>
      <c r="S31" s="11" t="n"/>
      <c r="T31" s="11" t="n"/>
      <c r="U31" s="19">
        <f>IF($B31="","",TRIM(IF(AND($J31="",OR($G31="Mittel",$G31="Hoch",$G31="Unmittelbare Gefahr",$H31="Ja")),"Ursache fehlt (Pflicht ab «Mittel» und bei Wiederholung). ","")&amp;IF(AND($H31="Ja",OR($G31="Gering",$G31="")),"Wiederholung: höher einstufen. ","")&amp;IF(AND($J31&lt;&gt;"",OR($K31="",$K31="nicht geprüft")),"Gleichartige Stellen noch nicht geprüft (10.2). ","")&amp;IF(AND($L31&lt;&gt;"",OR(ISNUMBER(SEARCH("sensibilisier",$L31)),ISNUMBER(SEARCH("ermahn",$L31)),ISNUMBER(SEARCH("hinweisen",$L31)),ISNUMBER(SEARCH("achten auf",$L31)))),"Absicht statt Maßnahme: Welches Verb erzeugt ein Ergebnis? ","")&amp;IF($N31="5 Schutzausrüstung","Schutzausrüstung als Korrekturmaßnahme: Warum nicht höher in der Rangfolge? ","")&amp;IF(AND($L31&lt;&gt;"",$Q31="",NOT(LEFT($T31,11)="Geschlossen")),"Frist fehlt (laut Band typisch: "&amp;IFERROR(VLOOKUP($G31,Listen!$B$2:$E$5,4,FALSE),"nach Einstufung")&amp;"). ","")&amp;IF(AND($Q31&lt;&gt;"",$Q31&lt;Stichtag,NOT(LEFT($T31,11)="Geschlossen")),"Frist überschritten. ","")&amp;IF(AND($R31="Ja",OR($S31="",$S31="ausstehend"),NOT(LEFT($T31,11)="Geschlossen")),"Mittel nötig – Entscheidung der Leitung fehlt. ","")&amp;IF(AND(LEFT($T31,11)="Geschlossen",$L31="",$M31=""),"Geschlossen ohne Korrekturmaßnahme und ohne Begründung. ","")&amp;IF(AND(LEFT($T31,23)="Geschlossen (nach Wirks",Wirksamkeit!$J31=""),"Geschlossen ohne Wirksamkeitsprüfung. ","")&amp;IF(AND(LEFT($T31,2)="Üb",NOT(ISNUMBER($Q31))),"Übergangsmaßnahme ohne Befristung. ","")))</f>
        <v/>
      </c>
    </row>
    <row r="32" ht="44" customHeight="1">
      <c r="A32" s="18" t="n">
        <v>25</v>
      </c>
      <c r="B32" s="11" t="n"/>
      <c r="C32" s="14" t="n"/>
      <c r="D32" s="11" t="n"/>
      <c r="E32" s="11" t="n"/>
      <c r="F32" s="11" t="n"/>
      <c r="G32" s="11" t="n"/>
      <c r="H32" s="11" t="n"/>
      <c r="I32" s="11" t="n"/>
      <c r="J32" s="11" t="n"/>
      <c r="K32" s="11" t="n"/>
      <c r="L32" s="11" t="n"/>
      <c r="M32" s="11" t="n"/>
      <c r="N32" s="11" t="n"/>
      <c r="O32" s="11" t="n"/>
      <c r="P32" s="11" t="n"/>
      <c r="Q32" s="14" t="n"/>
      <c r="R32" s="11" t="n"/>
      <c r="S32" s="11" t="n"/>
      <c r="T32" s="11" t="n"/>
      <c r="U32" s="19">
        <f>IF($B32="","",TRIM(IF(AND($J32="",OR($G32="Mittel",$G32="Hoch",$G32="Unmittelbare Gefahr",$H32="Ja")),"Ursache fehlt (Pflicht ab «Mittel» und bei Wiederholung). ","")&amp;IF(AND($H32="Ja",OR($G32="Gering",$G32="")),"Wiederholung: höher einstufen. ","")&amp;IF(AND($J32&lt;&gt;"",OR($K32="",$K32="nicht geprüft")),"Gleichartige Stellen noch nicht geprüft (10.2). ","")&amp;IF(AND($L32&lt;&gt;"",OR(ISNUMBER(SEARCH("sensibilisier",$L32)),ISNUMBER(SEARCH("ermahn",$L32)),ISNUMBER(SEARCH("hinweisen",$L32)),ISNUMBER(SEARCH("achten auf",$L32)))),"Absicht statt Maßnahme: Welches Verb erzeugt ein Ergebnis? ","")&amp;IF($N32="5 Schutzausrüstung","Schutzausrüstung als Korrekturmaßnahme: Warum nicht höher in der Rangfolge? ","")&amp;IF(AND($L32&lt;&gt;"",$Q32="",NOT(LEFT($T32,11)="Geschlossen")),"Frist fehlt (laut Band typisch: "&amp;IFERROR(VLOOKUP($G32,Listen!$B$2:$E$5,4,FALSE),"nach Einstufung")&amp;"). ","")&amp;IF(AND($Q32&lt;&gt;"",$Q32&lt;Stichtag,NOT(LEFT($T32,11)="Geschlossen")),"Frist überschritten. ","")&amp;IF(AND($R32="Ja",OR($S32="",$S32="ausstehend"),NOT(LEFT($T32,11)="Geschlossen")),"Mittel nötig – Entscheidung der Leitung fehlt. ","")&amp;IF(AND(LEFT($T32,11)="Geschlossen",$L32="",$M32=""),"Geschlossen ohne Korrekturmaßnahme und ohne Begründung. ","")&amp;IF(AND(LEFT($T32,23)="Geschlossen (nach Wirks",Wirksamkeit!$J32=""),"Geschlossen ohne Wirksamkeitsprüfung. ","")&amp;IF(AND(LEFT($T32,2)="Üb",NOT(ISNUMBER($Q32))),"Übergangsmaßnahme ohne Befristung. ","")))</f>
        <v/>
      </c>
    </row>
    <row r="33" ht="44" customHeight="1">
      <c r="A33" s="18" t="n">
        <v>26</v>
      </c>
      <c r="B33" s="11" t="n"/>
      <c r="C33" s="14" t="n"/>
      <c r="D33" s="11" t="n"/>
      <c r="E33" s="11" t="n"/>
      <c r="F33" s="11" t="n"/>
      <c r="G33" s="11" t="n"/>
      <c r="H33" s="11" t="n"/>
      <c r="I33" s="11" t="n"/>
      <c r="J33" s="11" t="n"/>
      <c r="K33" s="11" t="n"/>
      <c r="L33" s="11" t="n"/>
      <c r="M33" s="11" t="n"/>
      <c r="N33" s="11" t="n"/>
      <c r="O33" s="11" t="n"/>
      <c r="P33" s="11" t="n"/>
      <c r="Q33" s="14" t="n"/>
      <c r="R33" s="11" t="n"/>
      <c r="S33" s="11" t="n"/>
      <c r="T33" s="11" t="n"/>
      <c r="U33" s="19">
        <f>IF($B33="","",TRIM(IF(AND($J33="",OR($G33="Mittel",$G33="Hoch",$G33="Unmittelbare Gefahr",$H33="Ja")),"Ursache fehlt (Pflicht ab «Mittel» und bei Wiederholung). ","")&amp;IF(AND($H33="Ja",OR($G33="Gering",$G33="")),"Wiederholung: höher einstufen. ","")&amp;IF(AND($J33&lt;&gt;"",OR($K33="",$K33="nicht geprüft")),"Gleichartige Stellen noch nicht geprüft (10.2). ","")&amp;IF(AND($L33&lt;&gt;"",OR(ISNUMBER(SEARCH("sensibilisier",$L33)),ISNUMBER(SEARCH("ermahn",$L33)),ISNUMBER(SEARCH("hinweisen",$L33)),ISNUMBER(SEARCH("achten auf",$L33)))),"Absicht statt Maßnahme: Welches Verb erzeugt ein Ergebnis? ","")&amp;IF($N33="5 Schutzausrüstung","Schutzausrüstung als Korrekturmaßnahme: Warum nicht höher in der Rangfolge? ","")&amp;IF(AND($L33&lt;&gt;"",$Q33="",NOT(LEFT($T33,11)="Geschlossen")),"Frist fehlt (laut Band typisch: "&amp;IFERROR(VLOOKUP($G33,Listen!$B$2:$E$5,4,FALSE),"nach Einstufung")&amp;"). ","")&amp;IF(AND($Q33&lt;&gt;"",$Q33&lt;Stichtag,NOT(LEFT($T33,11)="Geschlossen")),"Frist überschritten. ","")&amp;IF(AND($R33="Ja",OR($S33="",$S33="ausstehend"),NOT(LEFT($T33,11)="Geschlossen")),"Mittel nötig – Entscheidung der Leitung fehlt. ","")&amp;IF(AND(LEFT($T33,11)="Geschlossen",$L33="",$M33=""),"Geschlossen ohne Korrekturmaßnahme und ohne Begründung. ","")&amp;IF(AND(LEFT($T33,23)="Geschlossen (nach Wirks",Wirksamkeit!$J33=""),"Geschlossen ohne Wirksamkeitsprüfung. ","")&amp;IF(AND(LEFT($T33,2)="Üb",NOT(ISNUMBER($Q33))),"Übergangsmaßnahme ohne Befristung. ","")))</f>
        <v/>
      </c>
    </row>
    <row r="34" ht="44" customHeight="1">
      <c r="A34" s="18" t="n">
        <v>27</v>
      </c>
      <c r="B34" s="11" t="n"/>
      <c r="C34" s="14" t="n"/>
      <c r="D34" s="11" t="n"/>
      <c r="E34" s="11" t="n"/>
      <c r="F34" s="11" t="n"/>
      <c r="G34" s="11" t="n"/>
      <c r="H34" s="11" t="n"/>
      <c r="I34" s="11" t="n"/>
      <c r="J34" s="11" t="n"/>
      <c r="K34" s="11" t="n"/>
      <c r="L34" s="11" t="n"/>
      <c r="M34" s="11" t="n"/>
      <c r="N34" s="11" t="n"/>
      <c r="O34" s="11" t="n"/>
      <c r="P34" s="11" t="n"/>
      <c r="Q34" s="14" t="n"/>
      <c r="R34" s="11" t="n"/>
      <c r="S34" s="11" t="n"/>
      <c r="T34" s="11" t="n"/>
      <c r="U34" s="19">
        <f>IF($B34="","",TRIM(IF(AND($J34="",OR($G34="Mittel",$G34="Hoch",$G34="Unmittelbare Gefahr",$H34="Ja")),"Ursache fehlt (Pflicht ab «Mittel» und bei Wiederholung). ","")&amp;IF(AND($H34="Ja",OR($G34="Gering",$G34="")),"Wiederholung: höher einstufen. ","")&amp;IF(AND($J34&lt;&gt;"",OR($K34="",$K34="nicht geprüft")),"Gleichartige Stellen noch nicht geprüft (10.2). ","")&amp;IF(AND($L34&lt;&gt;"",OR(ISNUMBER(SEARCH("sensibilisier",$L34)),ISNUMBER(SEARCH("ermahn",$L34)),ISNUMBER(SEARCH("hinweisen",$L34)),ISNUMBER(SEARCH("achten auf",$L34)))),"Absicht statt Maßnahme: Welches Verb erzeugt ein Ergebnis? ","")&amp;IF($N34="5 Schutzausrüstung","Schutzausrüstung als Korrekturmaßnahme: Warum nicht höher in der Rangfolge? ","")&amp;IF(AND($L34&lt;&gt;"",$Q34="",NOT(LEFT($T34,11)="Geschlossen")),"Frist fehlt (laut Band typisch: "&amp;IFERROR(VLOOKUP($G34,Listen!$B$2:$E$5,4,FALSE),"nach Einstufung")&amp;"). ","")&amp;IF(AND($Q34&lt;&gt;"",$Q34&lt;Stichtag,NOT(LEFT($T34,11)="Geschlossen")),"Frist überschritten. ","")&amp;IF(AND($R34="Ja",OR($S34="",$S34="ausstehend"),NOT(LEFT($T34,11)="Geschlossen")),"Mittel nötig – Entscheidung der Leitung fehlt. ","")&amp;IF(AND(LEFT($T34,11)="Geschlossen",$L34="",$M34=""),"Geschlossen ohne Korrekturmaßnahme und ohne Begründung. ","")&amp;IF(AND(LEFT($T34,23)="Geschlossen (nach Wirks",Wirksamkeit!$J34=""),"Geschlossen ohne Wirksamkeitsprüfung. ","")&amp;IF(AND(LEFT($T34,2)="Üb",NOT(ISNUMBER($Q34))),"Übergangsmaßnahme ohne Befristung. ","")))</f>
        <v/>
      </c>
    </row>
    <row r="35" ht="44" customHeight="1">
      <c r="A35" s="18" t="n">
        <v>28</v>
      </c>
      <c r="B35" s="11" t="n"/>
      <c r="C35" s="14" t="n"/>
      <c r="D35" s="11" t="n"/>
      <c r="E35" s="11" t="n"/>
      <c r="F35" s="11" t="n"/>
      <c r="G35" s="11" t="n"/>
      <c r="H35" s="11" t="n"/>
      <c r="I35" s="11" t="n"/>
      <c r="J35" s="11" t="n"/>
      <c r="K35" s="11" t="n"/>
      <c r="L35" s="11" t="n"/>
      <c r="M35" s="11" t="n"/>
      <c r="N35" s="11" t="n"/>
      <c r="O35" s="11" t="n"/>
      <c r="P35" s="11" t="n"/>
      <c r="Q35" s="14" t="n"/>
      <c r="R35" s="11" t="n"/>
      <c r="S35" s="11" t="n"/>
      <c r="T35" s="11" t="n"/>
      <c r="U35" s="19">
        <f>IF($B35="","",TRIM(IF(AND($J35="",OR($G35="Mittel",$G35="Hoch",$G35="Unmittelbare Gefahr",$H35="Ja")),"Ursache fehlt (Pflicht ab «Mittel» und bei Wiederholung). ","")&amp;IF(AND($H35="Ja",OR($G35="Gering",$G35="")),"Wiederholung: höher einstufen. ","")&amp;IF(AND($J35&lt;&gt;"",OR($K35="",$K35="nicht geprüft")),"Gleichartige Stellen noch nicht geprüft (10.2). ","")&amp;IF(AND($L35&lt;&gt;"",OR(ISNUMBER(SEARCH("sensibilisier",$L35)),ISNUMBER(SEARCH("ermahn",$L35)),ISNUMBER(SEARCH("hinweisen",$L35)),ISNUMBER(SEARCH("achten auf",$L35)))),"Absicht statt Maßnahme: Welches Verb erzeugt ein Ergebnis? ","")&amp;IF($N35="5 Schutzausrüstung","Schutzausrüstung als Korrekturmaßnahme: Warum nicht höher in der Rangfolge? ","")&amp;IF(AND($L35&lt;&gt;"",$Q35="",NOT(LEFT($T35,11)="Geschlossen")),"Frist fehlt (laut Band typisch: "&amp;IFERROR(VLOOKUP($G35,Listen!$B$2:$E$5,4,FALSE),"nach Einstufung")&amp;"). ","")&amp;IF(AND($Q35&lt;&gt;"",$Q35&lt;Stichtag,NOT(LEFT($T35,11)="Geschlossen")),"Frist überschritten. ","")&amp;IF(AND($R35="Ja",OR($S35="",$S35="ausstehend"),NOT(LEFT($T35,11)="Geschlossen")),"Mittel nötig – Entscheidung der Leitung fehlt. ","")&amp;IF(AND(LEFT($T35,11)="Geschlossen",$L35="",$M35=""),"Geschlossen ohne Korrekturmaßnahme und ohne Begründung. ","")&amp;IF(AND(LEFT($T35,23)="Geschlossen (nach Wirks",Wirksamkeit!$J35=""),"Geschlossen ohne Wirksamkeitsprüfung. ","")&amp;IF(AND(LEFT($T35,2)="Üb",NOT(ISNUMBER($Q35))),"Übergangsmaßnahme ohne Befristung. ","")))</f>
        <v/>
      </c>
    </row>
    <row r="36" ht="44" customHeight="1">
      <c r="A36" s="18" t="n">
        <v>29</v>
      </c>
      <c r="B36" s="11" t="n"/>
      <c r="C36" s="14" t="n"/>
      <c r="D36" s="11" t="n"/>
      <c r="E36" s="11" t="n"/>
      <c r="F36" s="11" t="n"/>
      <c r="G36" s="11" t="n"/>
      <c r="H36" s="11" t="n"/>
      <c r="I36" s="11" t="n"/>
      <c r="J36" s="11" t="n"/>
      <c r="K36" s="11" t="n"/>
      <c r="L36" s="11" t="n"/>
      <c r="M36" s="11" t="n"/>
      <c r="N36" s="11" t="n"/>
      <c r="O36" s="11" t="n"/>
      <c r="P36" s="11" t="n"/>
      <c r="Q36" s="14" t="n"/>
      <c r="R36" s="11" t="n"/>
      <c r="S36" s="11" t="n"/>
      <c r="T36" s="11" t="n"/>
      <c r="U36" s="19">
        <f>IF($B36="","",TRIM(IF(AND($J36="",OR($G36="Mittel",$G36="Hoch",$G36="Unmittelbare Gefahr",$H36="Ja")),"Ursache fehlt (Pflicht ab «Mittel» und bei Wiederholung). ","")&amp;IF(AND($H36="Ja",OR($G36="Gering",$G36="")),"Wiederholung: höher einstufen. ","")&amp;IF(AND($J36&lt;&gt;"",OR($K36="",$K36="nicht geprüft")),"Gleichartige Stellen noch nicht geprüft (10.2). ","")&amp;IF(AND($L36&lt;&gt;"",OR(ISNUMBER(SEARCH("sensibilisier",$L36)),ISNUMBER(SEARCH("ermahn",$L36)),ISNUMBER(SEARCH("hinweisen",$L36)),ISNUMBER(SEARCH("achten auf",$L36)))),"Absicht statt Maßnahme: Welches Verb erzeugt ein Ergebnis? ","")&amp;IF($N36="5 Schutzausrüstung","Schutzausrüstung als Korrekturmaßnahme: Warum nicht höher in der Rangfolge? ","")&amp;IF(AND($L36&lt;&gt;"",$Q36="",NOT(LEFT($T36,11)="Geschlossen")),"Frist fehlt (laut Band typisch: "&amp;IFERROR(VLOOKUP($G36,Listen!$B$2:$E$5,4,FALSE),"nach Einstufung")&amp;"). ","")&amp;IF(AND($Q36&lt;&gt;"",$Q36&lt;Stichtag,NOT(LEFT($T36,11)="Geschlossen")),"Frist überschritten. ","")&amp;IF(AND($R36="Ja",OR($S36="",$S36="ausstehend"),NOT(LEFT($T36,11)="Geschlossen")),"Mittel nötig – Entscheidung der Leitung fehlt. ","")&amp;IF(AND(LEFT($T36,11)="Geschlossen",$L36="",$M36=""),"Geschlossen ohne Korrekturmaßnahme und ohne Begründung. ","")&amp;IF(AND(LEFT($T36,23)="Geschlossen (nach Wirks",Wirksamkeit!$J36=""),"Geschlossen ohne Wirksamkeitsprüfung. ","")&amp;IF(AND(LEFT($T36,2)="Üb",NOT(ISNUMBER($Q36))),"Übergangsmaßnahme ohne Befristung. ","")))</f>
        <v/>
      </c>
    </row>
    <row r="37" ht="44" customHeight="1">
      <c r="A37" s="18" t="n">
        <v>30</v>
      </c>
      <c r="B37" s="11" t="n"/>
      <c r="C37" s="14" t="n"/>
      <c r="D37" s="11" t="n"/>
      <c r="E37" s="11" t="n"/>
      <c r="F37" s="11" t="n"/>
      <c r="G37" s="11" t="n"/>
      <c r="H37" s="11" t="n"/>
      <c r="I37" s="11" t="n"/>
      <c r="J37" s="11" t="n"/>
      <c r="K37" s="11" t="n"/>
      <c r="L37" s="11" t="n"/>
      <c r="M37" s="11" t="n"/>
      <c r="N37" s="11" t="n"/>
      <c r="O37" s="11" t="n"/>
      <c r="P37" s="11" t="n"/>
      <c r="Q37" s="14" t="n"/>
      <c r="R37" s="11" t="n"/>
      <c r="S37" s="11" t="n"/>
      <c r="T37" s="11" t="n"/>
      <c r="U37" s="19">
        <f>IF($B37="","",TRIM(IF(AND($J37="",OR($G37="Mittel",$G37="Hoch",$G37="Unmittelbare Gefahr",$H37="Ja")),"Ursache fehlt (Pflicht ab «Mittel» und bei Wiederholung). ","")&amp;IF(AND($H37="Ja",OR($G37="Gering",$G37="")),"Wiederholung: höher einstufen. ","")&amp;IF(AND($J37&lt;&gt;"",OR($K37="",$K37="nicht geprüft")),"Gleichartige Stellen noch nicht geprüft (10.2). ","")&amp;IF(AND($L37&lt;&gt;"",OR(ISNUMBER(SEARCH("sensibilisier",$L37)),ISNUMBER(SEARCH("ermahn",$L37)),ISNUMBER(SEARCH("hinweisen",$L37)),ISNUMBER(SEARCH("achten auf",$L37)))),"Absicht statt Maßnahme: Welches Verb erzeugt ein Ergebnis? ","")&amp;IF($N37="5 Schutzausrüstung","Schutzausrüstung als Korrekturmaßnahme: Warum nicht höher in der Rangfolge? ","")&amp;IF(AND($L37&lt;&gt;"",$Q37="",NOT(LEFT($T37,11)="Geschlossen")),"Frist fehlt (laut Band typisch: "&amp;IFERROR(VLOOKUP($G37,Listen!$B$2:$E$5,4,FALSE),"nach Einstufung")&amp;"). ","")&amp;IF(AND($Q37&lt;&gt;"",$Q37&lt;Stichtag,NOT(LEFT($T37,11)="Geschlossen")),"Frist überschritten. ","")&amp;IF(AND($R37="Ja",OR($S37="",$S37="ausstehend"),NOT(LEFT($T37,11)="Geschlossen")),"Mittel nötig – Entscheidung der Leitung fehlt. ","")&amp;IF(AND(LEFT($T37,11)="Geschlossen",$L37="",$M37=""),"Geschlossen ohne Korrekturmaßnahme und ohne Begründung. ","")&amp;IF(AND(LEFT($T37,23)="Geschlossen (nach Wirks",Wirksamkeit!$J37=""),"Geschlossen ohne Wirksamkeitsprüfung. ","")&amp;IF(AND(LEFT($T37,2)="Üb",NOT(ISNUMBER($Q37))),"Übergangsmaßnahme ohne Befristung. ","")))</f>
        <v/>
      </c>
    </row>
    <row r="38" ht="44" customHeight="1">
      <c r="A38" s="18" t="n">
        <v>31</v>
      </c>
      <c r="B38" s="11" t="n"/>
      <c r="C38" s="14" t="n"/>
      <c r="D38" s="11" t="n"/>
      <c r="E38" s="11" t="n"/>
      <c r="F38" s="11" t="n"/>
      <c r="G38" s="11" t="n"/>
      <c r="H38" s="11" t="n"/>
      <c r="I38" s="11" t="n"/>
      <c r="J38" s="11" t="n"/>
      <c r="K38" s="11" t="n"/>
      <c r="L38" s="11" t="n"/>
      <c r="M38" s="11" t="n"/>
      <c r="N38" s="11" t="n"/>
      <c r="O38" s="11" t="n"/>
      <c r="P38" s="11" t="n"/>
      <c r="Q38" s="14" t="n"/>
      <c r="R38" s="11" t="n"/>
      <c r="S38" s="11" t="n"/>
      <c r="T38" s="11" t="n"/>
      <c r="U38" s="19">
        <f>IF($B38="","",TRIM(IF(AND($J38="",OR($G38="Mittel",$G38="Hoch",$G38="Unmittelbare Gefahr",$H38="Ja")),"Ursache fehlt (Pflicht ab «Mittel» und bei Wiederholung). ","")&amp;IF(AND($H38="Ja",OR($G38="Gering",$G38="")),"Wiederholung: höher einstufen. ","")&amp;IF(AND($J38&lt;&gt;"",OR($K38="",$K38="nicht geprüft")),"Gleichartige Stellen noch nicht geprüft (10.2). ","")&amp;IF(AND($L38&lt;&gt;"",OR(ISNUMBER(SEARCH("sensibilisier",$L38)),ISNUMBER(SEARCH("ermahn",$L38)),ISNUMBER(SEARCH("hinweisen",$L38)),ISNUMBER(SEARCH("achten auf",$L38)))),"Absicht statt Maßnahme: Welches Verb erzeugt ein Ergebnis? ","")&amp;IF($N38="5 Schutzausrüstung","Schutzausrüstung als Korrekturmaßnahme: Warum nicht höher in der Rangfolge? ","")&amp;IF(AND($L38&lt;&gt;"",$Q38="",NOT(LEFT($T38,11)="Geschlossen")),"Frist fehlt (laut Band typisch: "&amp;IFERROR(VLOOKUP($G38,Listen!$B$2:$E$5,4,FALSE),"nach Einstufung")&amp;"). ","")&amp;IF(AND($Q38&lt;&gt;"",$Q38&lt;Stichtag,NOT(LEFT($T38,11)="Geschlossen")),"Frist überschritten. ","")&amp;IF(AND($R38="Ja",OR($S38="",$S38="ausstehend"),NOT(LEFT($T38,11)="Geschlossen")),"Mittel nötig – Entscheidung der Leitung fehlt. ","")&amp;IF(AND(LEFT($T38,11)="Geschlossen",$L38="",$M38=""),"Geschlossen ohne Korrekturmaßnahme und ohne Begründung. ","")&amp;IF(AND(LEFT($T38,23)="Geschlossen (nach Wirks",Wirksamkeit!$J38=""),"Geschlossen ohne Wirksamkeitsprüfung. ","")&amp;IF(AND(LEFT($T38,2)="Üb",NOT(ISNUMBER($Q38))),"Übergangsmaßnahme ohne Befristung. ","")))</f>
        <v/>
      </c>
    </row>
    <row r="39" ht="44" customHeight="1">
      <c r="A39" s="18" t="n">
        <v>32</v>
      </c>
      <c r="B39" s="11" t="n"/>
      <c r="C39" s="14" t="n"/>
      <c r="D39" s="11" t="n"/>
      <c r="E39" s="11" t="n"/>
      <c r="F39" s="11" t="n"/>
      <c r="G39" s="11" t="n"/>
      <c r="H39" s="11" t="n"/>
      <c r="I39" s="11" t="n"/>
      <c r="J39" s="11" t="n"/>
      <c r="K39" s="11" t="n"/>
      <c r="L39" s="11" t="n"/>
      <c r="M39" s="11" t="n"/>
      <c r="N39" s="11" t="n"/>
      <c r="O39" s="11" t="n"/>
      <c r="P39" s="11" t="n"/>
      <c r="Q39" s="14" t="n"/>
      <c r="R39" s="11" t="n"/>
      <c r="S39" s="11" t="n"/>
      <c r="T39" s="11" t="n"/>
      <c r="U39" s="19">
        <f>IF($B39="","",TRIM(IF(AND($J39="",OR($G39="Mittel",$G39="Hoch",$G39="Unmittelbare Gefahr",$H39="Ja")),"Ursache fehlt (Pflicht ab «Mittel» und bei Wiederholung). ","")&amp;IF(AND($H39="Ja",OR($G39="Gering",$G39="")),"Wiederholung: höher einstufen. ","")&amp;IF(AND($J39&lt;&gt;"",OR($K39="",$K39="nicht geprüft")),"Gleichartige Stellen noch nicht geprüft (10.2). ","")&amp;IF(AND($L39&lt;&gt;"",OR(ISNUMBER(SEARCH("sensibilisier",$L39)),ISNUMBER(SEARCH("ermahn",$L39)),ISNUMBER(SEARCH("hinweisen",$L39)),ISNUMBER(SEARCH("achten auf",$L39)))),"Absicht statt Maßnahme: Welches Verb erzeugt ein Ergebnis? ","")&amp;IF($N39="5 Schutzausrüstung","Schutzausrüstung als Korrekturmaßnahme: Warum nicht höher in der Rangfolge? ","")&amp;IF(AND($L39&lt;&gt;"",$Q39="",NOT(LEFT($T39,11)="Geschlossen")),"Frist fehlt (laut Band typisch: "&amp;IFERROR(VLOOKUP($G39,Listen!$B$2:$E$5,4,FALSE),"nach Einstufung")&amp;"). ","")&amp;IF(AND($Q39&lt;&gt;"",$Q39&lt;Stichtag,NOT(LEFT($T39,11)="Geschlossen")),"Frist überschritten. ","")&amp;IF(AND($R39="Ja",OR($S39="",$S39="ausstehend"),NOT(LEFT($T39,11)="Geschlossen")),"Mittel nötig – Entscheidung der Leitung fehlt. ","")&amp;IF(AND(LEFT($T39,11)="Geschlossen",$L39="",$M39=""),"Geschlossen ohne Korrekturmaßnahme und ohne Begründung. ","")&amp;IF(AND(LEFT($T39,23)="Geschlossen (nach Wirks",Wirksamkeit!$J39=""),"Geschlossen ohne Wirksamkeitsprüfung. ","")&amp;IF(AND(LEFT($T39,2)="Üb",NOT(ISNUMBER($Q39))),"Übergangsmaßnahme ohne Befristung. ","")))</f>
        <v/>
      </c>
    </row>
    <row r="40" ht="44" customHeight="1">
      <c r="A40" s="18" t="n">
        <v>33</v>
      </c>
      <c r="B40" s="11" t="n"/>
      <c r="C40" s="14" t="n"/>
      <c r="D40" s="11" t="n"/>
      <c r="E40" s="11" t="n"/>
      <c r="F40" s="11" t="n"/>
      <c r="G40" s="11" t="n"/>
      <c r="H40" s="11" t="n"/>
      <c r="I40" s="11" t="n"/>
      <c r="J40" s="11" t="n"/>
      <c r="K40" s="11" t="n"/>
      <c r="L40" s="11" t="n"/>
      <c r="M40" s="11" t="n"/>
      <c r="N40" s="11" t="n"/>
      <c r="O40" s="11" t="n"/>
      <c r="P40" s="11" t="n"/>
      <c r="Q40" s="14" t="n"/>
      <c r="R40" s="11" t="n"/>
      <c r="S40" s="11" t="n"/>
      <c r="T40" s="11" t="n"/>
      <c r="U40" s="19">
        <f>IF($B40="","",TRIM(IF(AND($J40="",OR($G40="Mittel",$G40="Hoch",$G40="Unmittelbare Gefahr",$H40="Ja")),"Ursache fehlt (Pflicht ab «Mittel» und bei Wiederholung). ","")&amp;IF(AND($H40="Ja",OR($G40="Gering",$G40="")),"Wiederholung: höher einstufen. ","")&amp;IF(AND($J40&lt;&gt;"",OR($K40="",$K40="nicht geprüft")),"Gleichartige Stellen noch nicht geprüft (10.2). ","")&amp;IF(AND($L40&lt;&gt;"",OR(ISNUMBER(SEARCH("sensibilisier",$L40)),ISNUMBER(SEARCH("ermahn",$L40)),ISNUMBER(SEARCH("hinweisen",$L40)),ISNUMBER(SEARCH("achten auf",$L40)))),"Absicht statt Maßnahme: Welches Verb erzeugt ein Ergebnis? ","")&amp;IF($N40="5 Schutzausrüstung","Schutzausrüstung als Korrekturmaßnahme: Warum nicht höher in der Rangfolge? ","")&amp;IF(AND($L40&lt;&gt;"",$Q40="",NOT(LEFT($T40,11)="Geschlossen")),"Frist fehlt (laut Band typisch: "&amp;IFERROR(VLOOKUP($G40,Listen!$B$2:$E$5,4,FALSE),"nach Einstufung")&amp;"). ","")&amp;IF(AND($Q40&lt;&gt;"",$Q40&lt;Stichtag,NOT(LEFT($T40,11)="Geschlossen")),"Frist überschritten. ","")&amp;IF(AND($R40="Ja",OR($S40="",$S40="ausstehend"),NOT(LEFT($T40,11)="Geschlossen")),"Mittel nötig – Entscheidung der Leitung fehlt. ","")&amp;IF(AND(LEFT($T40,11)="Geschlossen",$L40="",$M40=""),"Geschlossen ohne Korrekturmaßnahme und ohne Begründung. ","")&amp;IF(AND(LEFT($T40,23)="Geschlossen (nach Wirks",Wirksamkeit!$J40=""),"Geschlossen ohne Wirksamkeitsprüfung. ","")&amp;IF(AND(LEFT($T40,2)="Üb",NOT(ISNUMBER($Q40))),"Übergangsmaßnahme ohne Befristung. ","")))</f>
        <v/>
      </c>
    </row>
    <row r="41" ht="44" customHeight="1">
      <c r="A41" s="18" t="n">
        <v>34</v>
      </c>
      <c r="B41" s="11" t="n"/>
      <c r="C41" s="14" t="n"/>
      <c r="D41" s="11" t="n"/>
      <c r="E41" s="11" t="n"/>
      <c r="F41" s="11" t="n"/>
      <c r="G41" s="11" t="n"/>
      <c r="H41" s="11" t="n"/>
      <c r="I41" s="11" t="n"/>
      <c r="J41" s="11" t="n"/>
      <c r="K41" s="11" t="n"/>
      <c r="L41" s="11" t="n"/>
      <c r="M41" s="11" t="n"/>
      <c r="N41" s="11" t="n"/>
      <c r="O41" s="11" t="n"/>
      <c r="P41" s="11" t="n"/>
      <c r="Q41" s="14" t="n"/>
      <c r="R41" s="11" t="n"/>
      <c r="S41" s="11" t="n"/>
      <c r="T41" s="11" t="n"/>
      <c r="U41" s="19">
        <f>IF($B41="","",TRIM(IF(AND($J41="",OR($G41="Mittel",$G41="Hoch",$G41="Unmittelbare Gefahr",$H41="Ja")),"Ursache fehlt (Pflicht ab «Mittel» und bei Wiederholung). ","")&amp;IF(AND($H41="Ja",OR($G41="Gering",$G41="")),"Wiederholung: höher einstufen. ","")&amp;IF(AND($J41&lt;&gt;"",OR($K41="",$K41="nicht geprüft")),"Gleichartige Stellen noch nicht geprüft (10.2). ","")&amp;IF(AND($L41&lt;&gt;"",OR(ISNUMBER(SEARCH("sensibilisier",$L41)),ISNUMBER(SEARCH("ermahn",$L41)),ISNUMBER(SEARCH("hinweisen",$L41)),ISNUMBER(SEARCH("achten auf",$L41)))),"Absicht statt Maßnahme: Welches Verb erzeugt ein Ergebnis? ","")&amp;IF($N41="5 Schutzausrüstung","Schutzausrüstung als Korrekturmaßnahme: Warum nicht höher in der Rangfolge? ","")&amp;IF(AND($L41&lt;&gt;"",$Q41="",NOT(LEFT($T41,11)="Geschlossen")),"Frist fehlt (laut Band typisch: "&amp;IFERROR(VLOOKUP($G41,Listen!$B$2:$E$5,4,FALSE),"nach Einstufung")&amp;"). ","")&amp;IF(AND($Q41&lt;&gt;"",$Q41&lt;Stichtag,NOT(LEFT($T41,11)="Geschlossen")),"Frist überschritten. ","")&amp;IF(AND($R41="Ja",OR($S41="",$S41="ausstehend"),NOT(LEFT($T41,11)="Geschlossen")),"Mittel nötig – Entscheidung der Leitung fehlt. ","")&amp;IF(AND(LEFT($T41,11)="Geschlossen",$L41="",$M41=""),"Geschlossen ohne Korrekturmaßnahme und ohne Begründung. ","")&amp;IF(AND(LEFT($T41,23)="Geschlossen (nach Wirks",Wirksamkeit!$J41=""),"Geschlossen ohne Wirksamkeitsprüfung. ","")&amp;IF(AND(LEFT($T41,2)="Üb",NOT(ISNUMBER($Q41))),"Übergangsmaßnahme ohne Befristung. ","")))</f>
        <v/>
      </c>
    </row>
    <row r="42" ht="44" customHeight="1">
      <c r="A42" s="18" t="n">
        <v>35</v>
      </c>
      <c r="B42" s="11" t="n"/>
      <c r="C42" s="14" t="n"/>
      <c r="D42" s="11" t="n"/>
      <c r="E42" s="11" t="n"/>
      <c r="F42" s="11" t="n"/>
      <c r="G42" s="11" t="n"/>
      <c r="H42" s="11" t="n"/>
      <c r="I42" s="11" t="n"/>
      <c r="J42" s="11" t="n"/>
      <c r="K42" s="11" t="n"/>
      <c r="L42" s="11" t="n"/>
      <c r="M42" s="11" t="n"/>
      <c r="N42" s="11" t="n"/>
      <c r="O42" s="11" t="n"/>
      <c r="P42" s="11" t="n"/>
      <c r="Q42" s="14" t="n"/>
      <c r="R42" s="11" t="n"/>
      <c r="S42" s="11" t="n"/>
      <c r="T42" s="11" t="n"/>
      <c r="U42" s="19">
        <f>IF($B42="","",TRIM(IF(AND($J42="",OR($G42="Mittel",$G42="Hoch",$G42="Unmittelbare Gefahr",$H42="Ja")),"Ursache fehlt (Pflicht ab «Mittel» und bei Wiederholung). ","")&amp;IF(AND($H42="Ja",OR($G42="Gering",$G42="")),"Wiederholung: höher einstufen. ","")&amp;IF(AND($J42&lt;&gt;"",OR($K42="",$K42="nicht geprüft")),"Gleichartige Stellen noch nicht geprüft (10.2). ","")&amp;IF(AND($L42&lt;&gt;"",OR(ISNUMBER(SEARCH("sensibilisier",$L42)),ISNUMBER(SEARCH("ermahn",$L42)),ISNUMBER(SEARCH("hinweisen",$L42)),ISNUMBER(SEARCH("achten auf",$L42)))),"Absicht statt Maßnahme: Welches Verb erzeugt ein Ergebnis? ","")&amp;IF($N42="5 Schutzausrüstung","Schutzausrüstung als Korrekturmaßnahme: Warum nicht höher in der Rangfolge? ","")&amp;IF(AND($L42&lt;&gt;"",$Q42="",NOT(LEFT($T42,11)="Geschlossen")),"Frist fehlt (laut Band typisch: "&amp;IFERROR(VLOOKUP($G42,Listen!$B$2:$E$5,4,FALSE),"nach Einstufung")&amp;"). ","")&amp;IF(AND($Q42&lt;&gt;"",$Q42&lt;Stichtag,NOT(LEFT($T42,11)="Geschlossen")),"Frist überschritten. ","")&amp;IF(AND($R42="Ja",OR($S42="",$S42="ausstehend"),NOT(LEFT($T42,11)="Geschlossen")),"Mittel nötig – Entscheidung der Leitung fehlt. ","")&amp;IF(AND(LEFT($T42,11)="Geschlossen",$L42="",$M42=""),"Geschlossen ohne Korrekturmaßnahme und ohne Begründung. ","")&amp;IF(AND(LEFT($T42,23)="Geschlossen (nach Wirks",Wirksamkeit!$J42=""),"Geschlossen ohne Wirksamkeitsprüfung. ","")&amp;IF(AND(LEFT($T42,2)="Üb",NOT(ISNUMBER($Q42))),"Übergangsmaßnahme ohne Befristung. ","")))</f>
        <v/>
      </c>
    </row>
    <row r="43" ht="44" customHeight="1">
      <c r="A43" s="18" t="n">
        <v>36</v>
      </c>
      <c r="B43" s="11" t="n"/>
      <c r="C43" s="14" t="n"/>
      <c r="D43" s="11" t="n"/>
      <c r="E43" s="11" t="n"/>
      <c r="F43" s="11" t="n"/>
      <c r="G43" s="11" t="n"/>
      <c r="H43" s="11" t="n"/>
      <c r="I43" s="11" t="n"/>
      <c r="J43" s="11" t="n"/>
      <c r="K43" s="11" t="n"/>
      <c r="L43" s="11" t="n"/>
      <c r="M43" s="11" t="n"/>
      <c r="N43" s="11" t="n"/>
      <c r="O43" s="11" t="n"/>
      <c r="P43" s="11" t="n"/>
      <c r="Q43" s="14" t="n"/>
      <c r="R43" s="11" t="n"/>
      <c r="S43" s="11" t="n"/>
      <c r="T43" s="11" t="n"/>
      <c r="U43" s="19">
        <f>IF($B43="","",TRIM(IF(AND($J43="",OR($G43="Mittel",$G43="Hoch",$G43="Unmittelbare Gefahr",$H43="Ja")),"Ursache fehlt (Pflicht ab «Mittel» und bei Wiederholung). ","")&amp;IF(AND($H43="Ja",OR($G43="Gering",$G43="")),"Wiederholung: höher einstufen. ","")&amp;IF(AND($J43&lt;&gt;"",OR($K43="",$K43="nicht geprüft")),"Gleichartige Stellen noch nicht geprüft (10.2). ","")&amp;IF(AND($L43&lt;&gt;"",OR(ISNUMBER(SEARCH("sensibilisier",$L43)),ISNUMBER(SEARCH("ermahn",$L43)),ISNUMBER(SEARCH("hinweisen",$L43)),ISNUMBER(SEARCH("achten auf",$L43)))),"Absicht statt Maßnahme: Welches Verb erzeugt ein Ergebnis? ","")&amp;IF($N43="5 Schutzausrüstung","Schutzausrüstung als Korrekturmaßnahme: Warum nicht höher in der Rangfolge? ","")&amp;IF(AND($L43&lt;&gt;"",$Q43="",NOT(LEFT($T43,11)="Geschlossen")),"Frist fehlt (laut Band typisch: "&amp;IFERROR(VLOOKUP($G43,Listen!$B$2:$E$5,4,FALSE),"nach Einstufung")&amp;"). ","")&amp;IF(AND($Q43&lt;&gt;"",$Q43&lt;Stichtag,NOT(LEFT($T43,11)="Geschlossen")),"Frist überschritten. ","")&amp;IF(AND($R43="Ja",OR($S43="",$S43="ausstehend"),NOT(LEFT($T43,11)="Geschlossen")),"Mittel nötig – Entscheidung der Leitung fehlt. ","")&amp;IF(AND(LEFT($T43,11)="Geschlossen",$L43="",$M43=""),"Geschlossen ohne Korrekturmaßnahme und ohne Begründung. ","")&amp;IF(AND(LEFT($T43,23)="Geschlossen (nach Wirks",Wirksamkeit!$J43=""),"Geschlossen ohne Wirksamkeitsprüfung. ","")&amp;IF(AND(LEFT($T43,2)="Üb",NOT(ISNUMBER($Q43))),"Übergangsmaßnahme ohne Befristung. ","")))</f>
        <v/>
      </c>
    </row>
    <row r="44" ht="44" customHeight="1">
      <c r="A44" s="18" t="n">
        <v>37</v>
      </c>
      <c r="B44" s="11" t="n"/>
      <c r="C44" s="14" t="n"/>
      <c r="D44" s="11" t="n"/>
      <c r="E44" s="11" t="n"/>
      <c r="F44" s="11" t="n"/>
      <c r="G44" s="11" t="n"/>
      <c r="H44" s="11" t="n"/>
      <c r="I44" s="11" t="n"/>
      <c r="J44" s="11" t="n"/>
      <c r="K44" s="11" t="n"/>
      <c r="L44" s="11" t="n"/>
      <c r="M44" s="11" t="n"/>
      <c r="N44" s="11" t="n"/>
      <c r="O44" s="11" t="n"/>
      <c r="P44" s="11" t="n"/>
      <c r="Q44" s="14" t="n"/>
      <c r="R44" s="11" t="n"/>
      <c r="S44" s="11" t="n"/>
      <c r="T44" s="11" t="n"/>
      <c r="U44" s="19">
        <f>IF($B44="","",TRIM(IF(AND($J44="",OR($G44="Mittel",$G44="Hoch",$G44="Unmittelbare Gefahr",$H44="Ja")),"Ursache fehlt (Pflicht ab «Mittel» und bei Wiederholung). ","")&amp;IF(AND($H44="Ja",OR($G44="Gering",$G44="")),"Wiederholung: höher einstufen. ","")&amp;IF(AND($J44&lt;&gt;"",OR($K44="",$K44="nicht geprüft")),"Gleichartige Stellen noch nicht geprüft (10.2). ","")&amp;IF(AND($L44&lt;&gt;"",OR(ISNUMBER(SEARCH("sensibilisier",$L44)),ISNUMBER(SEARCH("ermahn",$L44)),ISNUMBER(SEARCH("hinweisen",$L44)),ISNUMBER(SEARCH("achten auf",$L44)))),"Absicht statt Maßnahme: Welches Verb erzeugt ein Ergebnis? ","")&amp;IF($N44="5 Schutzausrüstung","Schutzausrüstung als Korrekturmaßnahme: Warum nicht höher in der Rangfolge? ","")&amp;IF(AND($L44&lt;&gt;"",$Q44="",NOT(LEFT($T44,11)="Geschlossen")),"Frist fehlt (laut Band typisch: "&amp;IFERROR(VLOOKUP($G44,Listen!$B$2:$E$5,4,FALSE),"nach Einstufung")&amp;"). ","")&amp;IF(AND($Q44&lt;&gt;"",$Q44&lt;Stichtag,NOT(LEFT($T44,11)="Geschlossen")),"Frist überschritten. ","")&amp;IF(AND($R44="Ja",OR($S44="",$S44="ausstehend"),NOT(LEFT($T44,11)="Geschlossen")),"Mittel nötig – Entscheidung der Leitung fehlt. ","")&amp;IF(AND(LEFT($T44,11)="Geschlossen",$L44="",$M44=""),"Geschlossen ohne Korrekturmaßnahme und ohne Begründung. ","")&amp;IF(AND(LEFT($T44,23)="Geschlossen (nach Wirks",Wirksamkeit!$J44=""),"Geschlossen ohne Wirksamkeitsprüfung. ","")&amp;IF(AND(LEFT($T44,2)="Üb",NOT(ISNUMBER($Q44))),"Übergangsmaßnahme ohne Befristung. ","")))</f>
        <v/>
      </c>
    </row>
    <row r="45" ht="44" customHeight="1">
      <c r="A45" s="18" t="n">
        <v>38</v>
      </c>
      <c r="B45" s="11" t="n"/>
      <c r="C45" s="14" t="n"/>
      <c r="D45" s="11" t="n"/>
      <c r="E45" s="11" t="n"/>
      <c r="F45" s="11" t="n"/>
      <c r="G45" s="11" t="n"/>
      <c r="H45" s="11" t="n"/>
      <c r="I45" s="11" t="n"/>
      <c r="J45" s="11" t="n"/>
      <c r="K45" s="11" t="n"/>
      <c r="L45" s="11" t="n"/>
      <c r="M45" s="11" t="n"/>
      <c r="N45" s="11" t="n"/>
      <c r="O45" s="11" t="n"/>
      <c r="P45" s="11" t="n"/>
      <c r="Q45" s="14" t="n"/>
      <c r="R45" s="11" t="n"/>
      <c r="S45" s="11" t="n"/>
      <c r="T45" s="11" t="n"/>
      <c r="U45" s="19">
        <f>IF($B45="","",TRIM(IF(AND($J45="",OR($G45="Mittel",$G45="Hoch",$G45="Unmittelbare Gefahr",$H45="Ja")),"Ursache fehlt (Pflicht ab «Mittel» und bei Wiederholung). ","")&amp;IF(AND($H45="Ja",OR($G45="Gering",$G45="")),"Wiederholung: höher einstufen. ","")&amp;IF(AND($J45&lt;&gt;"",OR($K45="",$K45="nicht geprüft")),"Gleichartige Stellen noch nicht geprüft (10.2). ","")&amp;IF(AND($L45&lt;&gt;"",OR(ISNUMBER(SEARCH("sensibilisier",$L45)),ISNUMBER(SEARCH("ermahn",$L45)),ISNUMBER(SEARCH("hinweisen",$L45)),ISNUMBER(SEARCH("achten auf",$L45)))),"Absicht statt Maßnahme: Welches Verb erzeugt ein Ergebnis? ","")&amp;IF($N45="5 Schutzausrüstung","Schutzausrüstung als Korrekturmaßnahme: Warum nicht höher in der Rangfolge? ","")&amp;IF(AND($L45&lt;&gt;"",$Q45="",NOT(LEFT($T45,11)="Geschlossen")),"Frist fehlt (laut Band typisch: "&amp;IFERROR(VLOOKUP($G45,Listen!$B$2:$E$5,4,FALSE),"nach Einstufung")&amp;"). ","")&amp;IF(AND($Q45&lt;&gt;"",$Q45&lt;Stichtag,NOT(LEFT($T45,11)="Geschlossen")),"Frist überschritten. ","")&amp;IF(AND($R45="Ja",OR($S45="",$S45="ausstehend"),NOT(LEFT($T45,11)="Geschlossen")),"Mittel nötig – Entscheidung der Leitung fehlt. ","")&amp;IF(AND(LEFT($T45,11)="Geschlossen",$L45="",$M45=""),"Geschlossen ohne Korrekturmaßnahme und ohne Begründung. ","")&amp;IF(AND(LEFT($T45,23)="Geschlossen (nach Wirks",Wirksamkeit!$J45=""),"Geschlossen ohne Wirksamkeitsprüfung. ","")&amp;IF(AND(LEFT($T45,2)="Üb",NOT(ISNUMBER($Q45))),"Übergangsmaßnahme ohne Befristung. ","")))</f>
        <v/>
      </c>
    </row>
    <row r="46" ht="44" customHeight="1">
      <c r="A46" s="18" t="n">
        <v>39</v>
      </c>
      <c r="B46" s="11" t="n"/>
      <c r="C46" s="14" t="n"/>
      <c r="D46" s="11" t="n"/>
      <c r="E46" s="11" t="n"/>
      <c r="F46" s="11" t="n"/>
      <c r="G46" s="11" t="n"/>
      <c r="H46" s="11" t="n"/>
      <c r="I46" s="11" t="n"/>
      <c r="J46" s="11" t="n"/>
      <c r="K46" s="11" t="n"/>
      <c r="L46" s="11" t="n"/>
      <c r="M46" s="11" t="n"/>
      <c r="N46" s="11" t="n"/>
      <c r="O46" s="11" t="n"/>
      <c r="P46" s="11" t="n"/>
      <c r="Q46" s="14" t="n"/>
      <c r="R46" s="11" t="n"/>
      <c r="S46" s="11" t="n"/>
      <c r="T46" s="11" t="n"/>
      <c r="U46" s="19">
        <f>IF($B46="","",TRIM(IF(AND($J46="",OR($G46="Mittel",$G46="Hoch",$G46="Unmittelbare Gefahr",$H46="Ja")),"Ursache fehlt (Pflicht ab «Mittel» und bei Wiederholung). ","")&amp;IF(AND($H46="Ja",OR($G46="Gering",$G46="")),"Wiederholung: höher einstufen. ","")&amp;IF(AND($J46&lt;&gt;"",OR($K46="",$K46="nicht geprüft")),"Gleichartige Stellen noch nicht geprüft (10.2). ","")&amp;IF(AND($L46&lt;&gt;"",OR(ISNUMBER(SEARCH("sensibilisier",$L46)),ISNUMBER(SEARCH("ermahn",$L46)),ISNUMBER(SEARCH("hinweisen",$L46)),ISNUMBER(SEARCH("achten auf",$L46)))),"Absicht statt Maßnahme: Welches Verb erzeugt ein Ergebnis? ","")&amp;IF($N46="5 Schutzausrüstung","Schutzausrüstung als Korrekturmaßnahme: Warum nicht höher in der Rangfolge? ","")&amp;IF(AND($L46&lt;&gt;"",$Q46="",NOT(LEFT($T46,11)="Geschlossen")),"Frist fehlt (laut Band typisch: "&amp;IFERROR(VLOOKUP($G46,Listen!$B$2:$E$5,4,FALSE),"nach Einstufung")&amp;"). ","")&amp;IF(AND($Q46&lt;&gt;"",$Q46&lt;Stichtag,NOT(LEFT($T46,11)="Geschlossen")),"Frist überschritten. ","")&amp;IF(AND($R46="Ja",OR($S46="",$S46="ausstehend"),NOT(LEFT($T46,11)="Geschlossen")),"Mittel nötig – Entscheidung der Leitung fehlt. ","")&amp;IF(AND(LEFT($T46,11)="Geschlossen",$L46="",$M46=""),"Geschlossen ohne Korrekturmaßnahme und ohne Begründung. ","")&amp;IF(AND(LEFT($T46,23)="Geschlossen (nach Wirks",Wirksamkeit!$J46=""),"Geschlossen ohne Wirksamkeitsprüfung. ","")&amp;IF(AND(LEFT($T46,2)="Üb",NOT(ISNUMBER($Q46))),"Übergangsmaßnahme ohne Befristung. ","")))</f>
        <v/>
      </c>
    </row>
    <row r="47" ht="44" customHeight="1">
      <c r="A47" s="18" t="n">
        <v>40</v>
      </c>
      <c r="B47" s="11" t="n"/>
      <c r="C47" s="14" t="n"/>
      <c r="D47" s="11" t="n"/>
      <c r="E47" s="11" t="n"/>
      <c r="F47" s="11" t="n"/>
      <c r="G47" s="11" t="n"/>
      <c r="H47" s="11" t="n"/>
      <c r="I47" s="11" t="n"/>
      <c r="J47" s="11" t="n"/>
      <c r="K47" s="11" t="n"/>
      <c r="L47" s="11" t="n"/>
      <c r="M47" s="11" t="n"/>
      <c r="N47" s="11" t="n"/>
      <c r="O47" s="11" t="n"/>
      <c r="P47" s="11" t="n"/>
      <c r="Q47" s="14" t="n"/>
      <c r="R47" s="11" t="n"/>
      <c r="S47" s="11" t="n"/>
      <c r="T47" s="11" t="n"/>
      <c r="U47" s="19">
        <f>IF($B47="","",TRIM(IF(AND($J47="",OR($G47="Mittel",$G47="Hoch",$G47="Unmittelbare Gefahr",$H47="Ja")),"Ursache fehlt (Pflicht ab «Mittel» und bei Wiederholung). ","")&amp;IF(AND($H47="Ja",OR($G47="Gering",$G47="")),"Wiederholung: höher einstufen. ","")&amp;IF(AND($J47&lt;&gt;"",OR($K47="",$K47="nicht geprüft")),"Gleichartige Stellen noch nicht geprüft (10.2). ","")&amp;IF(AND($L47&lt;&gt;"",OR(ISNUMBER(SEARCH("sensibilisier",$L47)),ISNUMBER(SEARCH("ermahn",$L47)),ISNUMBER(SEARCH("hinweisen",$L47)),ISNUMBER(SEARCH("achten auf",$L47)))),"Absicht statt Maßnahme: Welches Verb erzeugt ein Ergebnis? ","")&amp;IF($N47="5 Schutzausrüstung","Schutzausrüstung als Korrekturmaßnahme: Warum nicht höher in der Rangfolge? ","")&amp;IF(AND($L47&lt;&gt;"",$Q47="",NOT(LEFT($T47,11)="Geschlossen")),"Frist fehlt (laut Band typisch: "&amp;IFERROR(VLOOKUP($G47,Listen!$B$2:$E$5,4,FALSE),"nach Einstufung")&amp;"). ","")&amp;IF(AND($Q47&lt;&gt;"",$Q47&lt;Stichtag,NOT(LEFT($T47,11)="Geschlossen")),"Frist überschritten. ","")&amp;IF(AND($R47="Ja",OR($S47="",$S47="ausstehend"),NOT(LEFT($T47,11)="Geschlossen")),"Mittel nötig – Entscheidung der Leitung fehlt. ","")&amp;IF(AND(LEFT($T47,11)="Geschlossen",$L47="",$M47=""),"Geschlossen ohne Korrekturmaßnahme und ohne Begründung. ","")&amp;IF(AND(LEFT($T47,23)="Geschlossen (nach Wirks",Wirksamkeit!$J47=""),"Geschlossen ohne Wirksamkeitsprüfung. ","")&amp;IF(AND(LEFT($T47,2)="Üb",NOT(ISNUMBER($Q47))),"Übergangsmaßnahme ohne Befristung. ","")))</f>
        <v/>
      </c>
    </row>
  </sheetData>
  <autoFilter ref="A7:U47"/>
  <mergeCells count="8">
    <mergeCell ref="C5:E5"/>
    <mergeCell ref="G5:I5"/>
    <mergeCell ref="J6:K6"/>
    <mergeCell ref="L6:S6"/>
    <mergeCell ref="T6:U6"/>
    <mergeCell ref="I6"/>
    <mergeCell ref="A6:H6"/>
    <mergeCell ref="A4:L4"/>
  </mergeCells>
  <conditionalFormatting sqref="U8:U47">
    <cfRule type="expression" priority="1" dxfId="0">
      <formula>LEN($U8)&gt;0</formula>
    </cfRule>
  </conditionalFormatting>
  <conditionalFormatting sqref="Q8:Q47">
    <cfRule type="expression" priority="2" dxfId="1">
      <formula>AND($Q8&lt;&gt;"",$Q8&lt;Stichtag,LEFT($T8,11)&lt;&gt;"Geschlossen")</formula>
    </cfRule>
  </conditionalFormatting>
  <conditionalFormatting sqref="A8:T47">
    <cfRule type="expression" priority="3" dxfId="2">
      <formula>LEFT($T8,11)="Geschlossen"</formula>
    </cfRule>
  </conditionalFormatting>
  <conditionalFormatting sqref="H8:H47">
    <cfRule type="expression" priority="4" dxfId="1">
      <formula>$H8="Ja"</formula>
    </cfRule>
  </conditionalFormatting>
  <dataValidations count="12">
    <dataValidation sqref="D8:D47" showDropDown="0" showInputMessage="0" showErrorMessage="1" allowBlank="1" errorTitle="Bitte aus der Liste wählen" error="Bitte einen Wert aus der Liste wählen." type="list">
      <formula1>=Listen!$A$2:$A$8</formula1>
    </dataValidation>
    <dataValidation sqref="F8:F47" showDropDown="0" showInputMessage="1" showErrorMessage="1" allowBlank="1" errorTitle="Eintrag nicht in der Liste" error="Dieser Wert steht nicht in der Liste. Übernehmen?" prompt="Klausel so nennen, wie der Band sie zitiert (mehrere: von Hand eintragen)." type="list" errorStyle="warning">
      <formula1>=Listen!$O$2:$O$14</formula1>
    </dataValidation>
    <dataValidation sqref="G8:G47" showDropDown="0" showInputMessage="0" showErrorMessage="1" allowBlank="1" errorTitle="Bitte aus der Liste wählen" error="Bitte einen Wert aus der Liste wählen." type="list">
      <formula1>=Listen!$B$2:$B$5</formula1>
    </dataValidation>
    <dataValidation sqref="H8:H47" showDropDown="0" showInputMessage="0" showErrorMessage="1" allowBlank="1" errorTitle="Bitte aus der Liste wählen" error="Bitte einen Wert aus der Liste wählen." type="list">
      <formula1>=Listen!$F$2:$F$3</formula1>
    </dataValidation>
    <dataValidation sqref="K8:K47" showDropDown="0" showInputMessage="0" showErrorMessage="1" allowBlank="1" errorTitle="Bitte aus der Liste wählen" error="Bitte einen Wert aus der Liste wählen." type="list">
      <formula1>=Listen!$G$2:$G$4</formula1>
    </dataValidation>
    <dataValidation sqref="N8:N47" showDropDown="0" showInputMessage="0" showErrorMessage="1" allowBlank="1" errorTitle="Bitte aus der Liste wählen" error="Bitte einen Wert aus der Liste wählen." type="list">
      <formula1>=Listen!$H$2:$H$6</formula1>
    </dataValidation>
    <dataValidation sqref="O8:O47" showDropDown="0" showInputMessage="0" showErrorMessage="1" allowBlank="1" errorTitle="Bitte aus der Liste wählen" error="Bitte einen Wert aus der Liste wählen." type="list">
      <formula1>=Listen!$I$2:$I$7</formula1>
    </dataValidation>
    <dataValidation sqref="R8:R47" showDropDown="0" showInputMessage="0" showErrorMessage="1" allowBlank="1" errorTitle="Bitte aus der Liste wählen" error="Bitte einen Wert aus der Liste wählen." type="list">
      <formula1>=Listen!$F$2:$F$3</formula1>
    </dataValidation>
    <dataValidation sqref="S8:S47" showDropDown="0" showInputMessage="0" showErrorMessage="1" allowBlank="1" errorTitle="Bitte aus der Liste wählen" error="Bitte einen Wert aus der Liste wählen." type="list">
      <formula1>=Listen!$L$2:$L$5</formula1>
    </dataValidation>
    <dataValidation sqref="T8:T47" showDropDown="0" showInputMessage="0" showErrorMessage="1" allowBlank="1" errorTitle="Bitte aus der Liste wählen" error="Bitte einen Wert aus der Liste wählen." type="list">
      <formula1>=Listen!$M$2:$M$8</formula1>
    </dataValidation>
    <dataValidation sqref="C8:C47" showDropDown="0" showInputMessage="0" showErrorMessage="1" allowBlank="1" errorTitle="Datum" error="Bitte ein Datum eintragen (TT.MM.JJJJ)." type="date" operator="greaterThan">
      <formula1>36526</formula1>
    </dataValidation>
    <dataValidation sqref="Q8:Q47" showDropDown="0" showInputMessage="0" showErrorMessage="1" allowBlank="1" errorTitle="Datum" error="Bitte ein Datum eintragen (TT.MM.JJJJ)." type="date" operator="greaterThan">
      <formula1>36526</formula1>
    </dataValidation>
  </dataValidations>
  <pageMargins left="0.4" right="0.4" top="0.5" bottom="0.6" header="0.5" footer="0.5"/>
  <pageSetup orientation="landscape" paperSize="9" fitToHeight="0" fitToWidth="3"/>
  <headerFooter>
    <oddHeader/>
    <oddFooter>&amp;C&amp;8 Das Steuer und die Lupe · Band 3b · buecher.effedore.com  ·  Seite &amp;P von &amp;N</oddFooter>
    <evenHeader/>
    <evenFooter/>
    <firstHeader/>
    <firstFooter/>
  </headerFooter>
  <colBreaks count="2" manualBreakCount="2">
    <brk id="8" min="0" max="16383" man="1"/>
    <brk id="13" min="0" max="16383" man="1"/>
  </colBreaks>
</worksheet>
</file>

<file path=xl/worksheets/sheet3.xml><?xml version="1.0" encoding="utf-8"?>
<worksheet xmlns="http://schemas.openxmlformats.org/spreadsheetml/2006/main">
  <sheetPr>
    <outlinePr summaryBelow="1" summaryRight="1"/>
    <pageSetUpPr fitToPage="1"/>
  </sheetPr>
  <dimension ref="A1:P47"/>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30" customWidth="1" min="3" max="3"/>
    <col width="15" customWidth="1" min="4" max="4"/>
    <col width="20" customWidth="1" min="5" max="5"/>
    <col width="30" customWidth="1" min="6" max="6"/>
    <col width="14" customWidth="1" min="7" max="7"/>
    <col width="12" customWidth="1" min="8" max="8"/>
    <col width="12" customWidth="1" min="9" max="9"/>
    <col width="12" customWidth="1" min="10" max="10"/>
    <col width="17" customWidth="1" min="11" max="11"/>
    <col width="34" customWidth="1" min="12" max="12"/>
    <col width="16" customWidth="1" min="13" max="13"/>
    <col width="12" customWidth="1" min="14" max="14"/>
    <col width="15" customWidth="1" min="15" max="15"/>
    <col width="38" customWidth="1" min="16" max="16"/>
  </cols>
  <sheetData>
    <row r="1" ht="26" customHeight="1">
      <c r="A1" s="1" t="inlineStr">
        <is>
          <t>Wirksamkeitsprüfung und Schließung</t>
        </is>
      </c>
    </row>
    <row r="2">
      <c r="A2" s="2" t="inlineStr">
        <is>
          <t>Vorlage zu Abschnitt 3.11 des Bandes 3b · Schritte 5 und 6: Nur die Wirksamkeitsprüfung darf schließen, nicht die Umsetzung</t>
        </is>
      </c>
    </row>
    <row r="3">
      <c r="A3" s="3" t="inlineStr">
        <is>
          <t>Das Steuer und die Lupe · Band 3b · buecher.effedore.com</t>
        </is>
      </c>
    </row>
    <row r="4" ht="28" customHeight="1">
      <c r="A4" s="9" t="inlineStr">
        <is>
          <t>Die Prüfung braucht eine benannte Person, die nicht mit der umsetzenden identisch ist – in kleinen Häusern über Kreuz: Die Hausdame prüft die Wirksamkeit in der Küche, die Küchenleitung die auf der Etage. Wirksamkeit zeigt sich in der Wiederholung der Tätigkeit, nicht im Moment der Anordnung.</t>
        </is>
      </c>
    </row>
    <row r="6" ht="20" customHeight="1">
      <c r="A6" s="20" t="inlineStr">
        <is>
          <t>AUS DEM REGISTER (nicht überschreiben)</t>
        </is>
      </c>
      <c r="B6" s="16" t="n"/>
      <c r="C6" s="16" t="n"/>
      <c r="D6" s="16" t="n"/>
      <c r="E6" s="16" t="n"/>
      <c r="F6" s="16" t="n"/>
      <c r="G6" s="16" t="n"/>
      <c r="H6" s="20" t="inlineStr">
        <is>
          <t>PRÜFEN (Schritt 5)</t>
        </is>
      </c>
      <c r="I6" s="16" t="n"/>
      <c r="J6" s="16" t="n"/>
      <c r="K6" s="16" t="n"/>
      <c r="L6" s="16" t="n"/>
      <c r="M6" s="16" t="n"/>
      <c r="N6" s="20" t="inlineStr">
        <is>
          <t>SCHLIESSEN (Schritt 6)</t>
        </is>
      </c>
      <c r="O6" s="16" t="n"/>
      <c r="P6" s="16" t="n"/>
    </row>
    <row r="7" ht="58" customHeight="1">
      <c r="A7" s="17" t="inlineStr">
        <is>
          <t>Nr.</t>
        </is>
      </c>
      <c r="B7" s="17" t="inlineStr">
        <is>
          <t>Feststellung (aus «Register»)</t>
        </is>
      </c>
      <c r="C7" s="17" t="inlineStr">
        <is>
          <t>Korrekturmaßnahme (aus «Register»)</t>
        </is>
      </c>
      <c r="D7" s="17" t="inlineStr">
        <is>
          <t>Verantwortlich für die Umsetzung (aus «Register»)</t>
        </is>
      </c>
      <c r="E7" s="17" t="inlineStr">
        <is>
          <t>Art der Maßnahme (aus «Register»)</t>
        </is>
      </c>
      <c r="F7" s="17" t="inlineStr">
        <is>
          <t>Wie geprüft wird (Richtwert des Bandes)</t>
        </is>
      </c>
      <c r="G7" s="17" t="inlineStr">
        <is>
          <t>Nach welcher Zeit (Richtwert des Bandes)</t>
        </is>
      </c>
      <c r="H7" s="17" t="inlineStr">
        <is>
          <t>Umgesetzt am</t>
        </is>
      </c>
      <c r="I7" s="17" t="inlineStr">
        <is>
          <t>Prüfung geplant am</t>
        </is>
      </c>
      <c r="J7" s="17" t="inlineStr">
        <is>
          <t>Wirksamkeit geprüft am</t>
        </is>
      </c>
      <c r="K7" s="17" t="inlineStr">
        <is>
          <t>Geprüft durch (nicht dieselbe Person)</t>
        </is>
      </c>
      <c r="L7" s="17" t="inlineStr">
        <is>
          <t>Beobachtung (was wurde gesehen, gefragt, nachgesehen?)</t>
        </is>
      </c>
      <c r="M7" s="17" t="inlineStr">
        <is>
          <t>Ergebnis</t>
        </is>
      </c>
      <c r="N7" s="17" t="inlineStr">
        <is>
          <t>Geschlossen am</t>
        </is>
      </c>
      <c r="O7" s="17" t="inlineStr">
        <is>
          <t>Rückmeldung an Bereich / Belegschaft am</t>
        </is>
      </c>
      <c r="P7" s="17" t="inlineStr">
        <is>
          <t>Hinweis (automatisch)</t>
        </is>
      </c>
    </row>
    <row r="8" ht="44" customHeight="1">
      <c r="A8" s="18">
        <f>Register!A8</f>
        <v/>
      </c>
      <c r="B8" s="21">
        <f>IF(Register!B8="","",Register!B8)</f>
        <v/>
      </c>
      <c r="C8" s="21">
        <f>IF(Register!L8="","",Register!L8)</f>
        <v/>
      </c>
      <c r="D8" s="21">
        <f>IF(Register!P8="","",Register!P8)</f>
        <v/>
      </c>
      <c r="E8" s="21">
        <f>IF(Register!O8="","",Register!O8)</f>
        <v/>
      </c>
      <c r="F8" s="22">
        <f>IF(Register!O8="","",IFERROR(VLOOKUP(Register!O8,Listen!$I$2:$K$7,2,FALSE),""))</f>
        <v/>
      </c>
      <c r="G8" s="22">
        <f>IF(Register!O8="","",IFERROR(VLOOKUP(Register!O8,Listen!$I$2:$K$7,3,FALSE),""))</f>
        <v/>
      </c>
      <c r="H8" s="14" t="n"/>
      <c r="I8" s="14" t="n"/>
      <c r="J8" s="14" t="n"/>
      <c r="K8" s="11" t="n"/>
      <c r="L8" s="11" t="n"/>
      <c r="M8" s="11" t="n"/>
      <c r="N8" s="14" t="n"/>
      <c r="O8" s="14" t="n"/>
      <c r="P8" s="19">
        <f>IF(Register!B8="","",TRIM(IF(AND($K8&lt;&gt;"",$D8&lt;&gt;"",UPPER(TRIM($K8))=UPPER(TRIM($D8))),"Prüfung durch dieselbe Person wie die Umsetzung. ","")&amp;IF(AND($N8&lt;&gt;"",OR($J8="",$N8&lt;$J8)),"Geschlossen vor der Wirksamkeitsprüfung. ","")&amp;IF(AND($N8&lt;&gt;"",$N8=Register!$C8),"Am Tag der Feststellung geschlossen – Wirksamkeit kann so nicht geprüft sein. ","")&amp;IF(AND($H8&lt;&gt;"",OR($J8=$H8,$N8=$H8)),"Am Umsetzungstag geprüft/geschlossen: Das ist eine Absicht, keine Prüfung. ","")&amp;IF($M8="nicht wirksam","Nicht wirksam: Ursachenkette erneut durchgehen, Vorgang bleibt offen. ","")&amp;IF(AND($I8&lt;&gt;"",$J8="",$I8&lt;Stichtag),"Geplante Prüfung noch nicht erfolgt. ","")&amp;IF(AND($J8&lt;&gt;"",$M8=""),"Ergebnis der Prüfung fehlt. ","")&amp;IF(AND($N8&lt;&gt;"",$O8=""),"Rückmeldung an die Bereiche fehlt. ","")))</f>
        <v/>
      </c>
    </row>
    <row r="9" ht="44" customHeight="1">
      <c r="A9" s="18">
        <f>Register!A9</f>
        <v/>
      </c>
      <c r="B9" s="21">
        <f>IF(Register!B9="","",Register!B9)</f>
        <v/>
      </c>
      <c r="C9" s="21">
        <f>IF(Register!L9="","",Register!L9)</f>
        <v/>
      </c>
      <c r="D9" s="21">
        <f>IF(Register!P9="","",Register!P9)</f>
        <v/>
      </c>
      <c r="E9" s="21">
        <f>IF(Register!O9="","",Register!O9)</f>
        <v/>
      </c>
      <c r="F9" s="22">
        <f>IF(Register!O9="","",IFERROR(VLOOKUP(Register!O9,Listen!$I$2:$K$7,2,FALSE),""))</f>
        <v/>
      </c>
      <c r="G9" s="22">
        <f>IF(Register!O9="","",IFERROR(VLOOKUP(Register!O9,Listen!$I$2:$K$7,3,FALSE),""))</f>
        <v/>
      </c>
      <c r="H9" s="14" t="n"/>
      <c r="I9" s="14" t="n"/>
      <c r="J9" s="14" t="n"/>
      <c r="K9" s="11" t="n"/>
      <c r="L9" s="11" t="n"/>
      <c r="M9" s="11" t="n"/>
      <c r="N9" s="14" t="n"/>
      <c r="O9" s="14" t="n"/>
      <c r="P9" s="19">
        <f>IF(Register!B9="","",TRIM(IF(AND($K9&lt;&gt;"",$D9&lt;&gt;"",UPPER(TRIM($K9))=UPPER(TRIM($D9))),"Prüfung durch dieselbe Person wie die Umsetzung. ","")&amp;IF(AND($N9&lt;&gt;"",OR($J9="",$N9&lt;$J9)),"Geschlossen vor der Wirksamkeitsprüfung. ","")&amp;IF(AND($N9&lt;&gt;"",$N9=Register!$C9),"Am Tag der Feststellung geschlossen – Wirksamkeit kann so nicht geprüft sein. ","")&amp;IF(AND($H9&lt;&gt;"",OR($J9=$H9,$N9=$H9)),"Am Umsetzungstag geprüft/geschlossen: Das ist eine Absicht, keine Prüfung. ","")&amp;IF($M9="nicht wirksam","Nicht wirksam: Ursachenkette erneut durchgehen, Vorgang bleibt offen. ","")&amp;IF(AND($I9&lt;&gt;"",$J9="",$I9&lt;Stichtag),"Geplante Prüfung noch nicht erfolgt. ","")&amp;IF(AND($J9&lt;&gt;"",$M9=""),"Ergebnis der Prüfung fehlt. ","")&amp;IF(AND($N9&lt;&gt;"",$O9=""),"Rückmeldung an die Bereiche fehlt. ","")))</f>
        <v/>
      </c>
    </row>
    <row r="10" ht="44" customHeight="1">
      <c r="A10" s="18">
        <f>Register!A10</f>
        <v/>
      </c>
      <c r="B10" s="21">
        <f>IF(Register!B10="","",Register!B10)</f>
        <v/>
      </c>
      <c r="C10" s="21">
        <f>IF(Register!L10="","",Register!L10)</f>
        <v/>
      </c>
      <c r="D10" s="21">
        <f>IF(Register!P10="","",Register!P10)</f>
        <v/>
      </c>
      <c r="E10" s="21">
        <f>IF(Register!O10="","",Register!O10)</f>
        <v/>
      </c>
      <c r="F10" s="22">
        <f>IF(Register!O10="","",IFERROR(VLOOKUP(Register!O10,Listen!$I$2:$K$7,2,FALSE),""))</f>
        <v/>
      </c>
      <c r="G10" s="22">
        <f>IF(Register!O10="","",IFERROR(VLOOKUP(Register!O10,Listen!$I$2:$K$7,3,FALSE),""))</f>
        <v/>
      </c>
      <c r="H10" s="14" t="n"/>
      <c r="I10" s="14" t="n"/>
      <c r="J10" s="14" t="n"/>
      <c r="K10" s="11" t="n"/>
      <c r="L10" s="11" t="n"/>
      <c r="M10" s="11" t="n"/>
      <c r="N10" s="14" t="n"/>
      <c r="O10" s="14" t="n"/>
      <c r="P10" s="19">
        <f>IF(Register!B10="","",TRIM(IF(AND($K10&lt;&gt;"",$D10&lt;&gt;"",UPPER(TRIM($K10))=UPPER(TRIM($D10))),"Prüfung durch dieselbe Person wie die Umsetzung. ","")&amp;IF(AND($N10&lt;&gt;"",OR($J10="",$N10&lt;$J10)),"Geschlossen vor der Wirksamkeitsprüfung. ","")&amp;IF(AND($N10&lt;&gt;"",$N10=Register!$C10),"Am Tag der Feststellung geschlossen – Wirksamkeit kann so nicht geprüft sein. ","")&amp;IF(AND($H10&lt;&gt;"",OR($J10=$H10,$N10=$H10)),"Am Umsetzungstag geprüft/geschlossen: Das ist eine Absicht, keine Prüfung. ","")&amp;IF($M10="nicht wirksam","Nicht wirksam: Ursachenkette erneut durchgehen, Vorgang bleibt offen. ","")&amp;IF(AND($I10&lt;&gt;"",$J10="",$I10&lt;Stichtag),"Geplante Prüfung noch nicht erfolgt. ","")&amp;IF(AND($J10&lt;&gt;"",$M10=""),"Ergebnis der Prüfung fehlt. ","")&amp;IF(AND($N10&lt;&gt;"",$O10=""),"Rückmeldung an die Bereiche fehlt. ","")))</f>
        <v/>
      </c>
    </row>
    <row r="11" ht="44" customHeight="1">
      <c r="A11" s="18">
        <f>Register!A11</f>
        <v/>
      </c>
      <c r="B11" s="21">
        <f>IF(Register!B11="","",Register!B11)</f>
        <v/>
      </c>
      <c r="C11" s="21">
        <f>IF(Register!L11="","",Register!L11)</f>
        <v/>
      </c>
      <c r="D11" s="21">
        <f>IF(Register!P11="","",Register!P11)</f>
        <v/>
      </c>
      <c r="E11" s="21">
        <f>IF(Register!O11="","",Register!O11)</f>
        <v/>
      </c>
      <c r="F11" s="22">
        <f>IF(Register!O11="","",IFERROR(VLOOKUP(Register!O11,Listen!$I$2:$K$7,2,FALSE),""))</f>
        <v/>
      </c>
      <c r="G11" s="22">
        <f>IF(Register!O11="","",IFERROR(VLOOKUP(Register!O11,Listen!$I$2:$K$7,3,FALSE),""))</f>
        <v/>
      </c>
      <c r="H11" s="14" t="n"/>
      <c r="I11" s="14" t="n"/>
      <c r="J11" s="14" t="n"/>
      <c r="K11" s="11" t="n"/>
      <c r="L11" s="11" t="n"/>
      <c r="M11" s="11" t="n"/>
      <c r="N11" s="14" t="n"/>
      <c r="O11" s="14" t="n"/>
      <c r="P11" s="19">
        <f>IF(Register!B11="","",TRIM(IF(AND($K11&lt;&gt;"",$D11&lt;&gt;"",UPPER(TRIM($K11))=UPPER(TRIM($D11))),"Prüfung durch dieselbe Person wie die Umsetzung. ","")&amp;IF(AND($N11&lt;&gt;"",OR($J11="",$N11&lt;$J11)),"Geschlossen vor der Wirksamkeitsprüfung. ","")&amp;IF(AND($N11&lt;&gt;"",$N11=Register!$C11),"Am Tag der Feststellung geschlossen – Wirksamkeit kann so nicht geprüft sein. ","")&amp;IF(AND($H11&lt;&gt;"",OR($J11=$H11,$N11=$H11)),"Am Umsetzungstag geprüft/geschlossen: Das ist eine Absicht, keine Prüfung. ","")&amp;IF($M11="nicht wirksam","Nicht wirksam: Ursachenkette erneut durchgehen, Vorgang bleibt offen. ","")&amp;IF(AND($I11&lt;&gt;"",$J11="",$I11&lt;Stichtag),"Geplante Prüfung noch nicht erfolgt. ","")&amp;IF(AND($J11&lt;&gt;"",$M11=""),"Ergebnis der Prüfung fehlt. ","")&amp;IF(AND($N11&lt;&gt;"",$O11=""),"Rückmeldung an die Bereiche fehlt. ","")))</f>
        <v/>
      </c>
    </row>
    <row r="12" ht="44" customHeight="1">
      <c r="A12" s="18">
        <f>Register!A12</f>
        <v/>
      </c>
      <c r="B12" s="21">
        <f>IF(Register!B12="","",Register!B12)</f>
        <v/>
      </c>
      <c r="C12" s="21">
        <f>IF(Register!L12="","",Register!L12)</f>
        <v/>
      </c>
      <c r="D12" s="21">
        <f>IF(Register!P12="","",Register!P12)</f>
        <v/>
      </c>
      <c r="E12" s="21">
        <f>IF(Register!O12="","",Register!O12)</f>
        <v/>
      </c>
      <c r="F12" s="22">
        <f>IF(Register!O12="","",IFERROR(VLOOKUP(Register!O12,Listen!$I$2:$K$7,2,FALSE),""))</f>
        <v/>
      </c>
      <c r="G12" s="22">
        <f>IF(Register!O12="","",IFERROR(VLOOKUP(Register!O12,Listen!$I$2:$K$7,3,FALSE),""))</f>
        <v/>
      </c>
      <c r="H12" s="14" t="n"/>
      <c r="I12" s="14" t="n"/>
      <c r="J12" s="14" t="n"/>
      <c r="K12" s="11" t="n"/>
      <c r="L12" s="11" t="n"/>
      <c r="M12" s="11" t="n"/>
      <c r="N12" s="14" t="n"/>
      <c r="O12" s="14" t="n"/>
      <c r="P12" s="19">
        <f>IF(Register!B12="","",TRIM(IF(AND($K12&lt;&gt;"",$D12&lt;&gt;"",UPPER(TRIM($K12))=UPPER(TRIM($D12))),"Prüfung durch dieselbe Person wie die Umsetzung. ","")&amp;IF(AND($N12&lt;&gt;"",OR($J12="",$N12&lt;$J12)),"Geschlossen vor der Wirksamkeitsprüfung. ","")&amp;IF(AND($N12&lt;&gt;"",$N12=Register!$C12),"Am Tag der Feststellung geschlossen – Wirksamkeit kann so nicht geprüft sein. ","")&amp;IF(AND($H12&lt;&gt;"",OR($J12=$H12,$N12=$H12)),"Am Umsetzungstag geprüft/geschlossen: Das ist eine Absicht, keine Prüfung. ","")&amp;IF($M12="nicht wirksam","Nicht wirksam: Ursachenkette erneut durchgehen, Vorgang bleibt offen. ","")&amp;IF(AND($I12&lt;&gt;"",$J12="",$I12&lt;Stichtag),"Geplante Prüfung noch nicht erfolgt. ","")&amp;IF(AND($J12&lt;&gt;"",$M12=""),"Ergebnis der Prüfung fehlt. ","")&amp;IF(AND($N12&lt;&gt;"",$O12=""),"Rückmeldung an die Bereiche fehlt. ","")))</f>
        <v/>
      </c>
    </row>
    <row r="13" ht="44" customHeight="1">
      <c r="A13" s="18">
        <f>Register!A13</f>
        <v/>
      </c>
      <c r="B13" s="21">
        <f>IF(Register!B13="","",Register!B13)</f>
        <v/>
      </c>
      <c r="C13" s="21">
        <f>IF(Register!L13="","",Register!L13)</f>
        <v/>
      </c>
      <c r="D13" s="21">
        <f>IF(Register!P13="","",Register!P13)</f>
        <v/>
      </c>
      <c r="E13" s="21">
        <f>IF(Register!O13="","",Register!O13)</f>
        <v/>
      </c>
      <c r="F13" s="22">
        <f>IF(Register!O13="","",IFERROR(VLOOKUP(Register!O13,Listen!$I$2:$K$7,2,FALSE),""))</f>
        <v/>
      </c>
      <c r="G13" s="22">
        <f>IF(Register!O13="","",IFERROR(VLOOKUP(Register!O13,Listen!$I$2:$K$7,3,FALSE),""))</f>
        <v/>
      </c>
      <c r="H13" s="14" t="n"/>
      <c r="I13" s="14" t="n"/>
      <c r="J13" s="14" t="n"/>
      <c r="K13" s="11" t="n"/>
      <c r="L13" s="11" t="n"/>
      <c r="M13" s="11" t="n"/>
      <c r="N13" s="14" t="n"/>
      <c r="O13" s="14" t="n"/>
      <c r="P13" s="19">
        <f>IF(Register!B13="","",TRIM(IF(AND($K13&lt;&gt;"",$D13&lt;&gt;"",UPPER(TRIM($K13))=UPPER(TRIM($D13))),"Prüfung durch dieselbe Person wie die Umsetzung. ","")&amp;IF(AND($N13&lt;&gt;"",OR($J13="",$N13&lt;$J13)),"Geschlossen vor der Wirksamkeitsprüfung. ","")&amp;IF(AND($N13&lt;&gt;"",$N13=Register!$C13),"Am Tag der Feststellung geschlossen – Wirksamkeit kann so nicht geprüft sein. ","")&amp;IF(AND($H13&lt;&gt;"",OR($J13=$H13,$N13=$H13)),"Am Umsetzungstag geprüft/geschlossen: Das ist eine Absicht, keine Prüfung. ","")&amp;IF($M13="nicht wirksam","Nicht wirksam: Ursachenkette erneut durchgehen, Vorgang bleibt offen. ","")&amp;IF(AND($I13&lt;&gt;"",$J13="",$I13&lt;Stichtag),"Geplante Prüfung noch nicht erfolgt. ","")&amp;IF(AND($J13&lt;&gt;"",$M13=""),"Ergebnis der Prüfung fehlt. ","")&amp;IF(AND($N13&lt;&gt;"",$O13=""),"Rückmeldung an die Bereiche fehlt. ","")))</f>
        <v/>
      </c>
    </row>
    <row r="14" ht="44" customHeight="1">
      <c r="A14" s="18">
        <f>Register!A14</f>
        <v/>
      </c>
      <c r="B14" s="21">
        <f>IF(Register!B14="","",Register!B14)</f>
        <v/>
      </c>
      <c r="C14" s="21">
        <f>IF(Register!L14="","",Register!L14)</f>
        <v/>
      </c>
      <c r="D14" s="21">
        <f>IF(Register!P14="","",Register!P14)</f>
        <v/>
      </c>
      <c r="E14" s="21">
        <f>IF(Register!O14="","",Register!O14)</f>
        <v/>
      </c>
      <c r="F14" s="22">
        <f>IF(Register!O14="","",IFERROR(VLOOKUP(Register!O14,Listen!$I$2:$K$7,2,FALSE),""))</f>
        <v/>
      </c>
      <c r="G14" s="22">
        <f>IF(Register!O14="","",IFERROR(VLOOKUP(Register!O14,Listen!$I$2:$K$7,3,FALSE),""))</f>
        <v/>
      </c>
      <c r="H14" s="14" t="n"/>
      <c r="I14" s="14" t="n"/>
      <c r="J14" s="14" t="n"/>
      <c r="K14" s="11" t="n"/>
      <c r="L14" s="11" t="n"/>
      <c r="M14" s="11" t="n"/>
      <c r="N14" s="14" t="n"/>
      <c r="O14" s="14" t="n"/>
      <c r="P14" s="19">
        <f>IF(Register!B14="","",TRIM(IF(AND($K14&lt;&gt;"",$D14&lt;&gt;"",UPPER(TRIM($K14))=UPPER(TRIM($D14))),"Prüfung durch dieselbe Person wie die Umsetzung. ","")&amp;IF(AND($N14&lt;&gt;"",OR($J14="",$N14&lt;$J14)),"Geschlossen vor der Wirksamkeitsprüfung. ","")&amp;IF(AND($N14&lt;&gt;"",$N14=Register!$C14),"Am Tag der Feststellung geschlossen – Wirksamkeit kann so nicht geprüft sein. ","")&amp;IF(AND($H14&lt;&gt;"",OR($J14=$H14,$N14=$H14)),"Am Umsetzungstag geprüft/geschlossen: Das ist eine Absicht, keine Prüfung. ","")&amp;IF($M14="nicht wirksam","Nicht wirksam: Ursachenkette erneut durchgehen, Vorgang bleibt offen. ","")&amp;IF(AND($I14&lt;&gt;"",$J14="",$I14&lt;Stichtag),"Geplante Prüfung noch nicht erfolgt. ","")&amp;IF(AND($J14&lt;&gt;"",$M14=""),"Ergebnis der Prüfung fehlt. ","")&amp;IF(AND($N14&lt;&gt;"",$O14=""),"Rückmeldung an die Bereiche fehlt. ","")))</f>
        <v/>
      </c>
    </row>
    <row r="15" ht="44" customHeight="1">
      <c r="A15" s="18">
        <f>Register!A15</f>
        <v/>
      </c>
      <c r="B15" s="21">
        <f>IF(Register!B15="","",Register!B15)</f>
        <v/>
      </c>
      <c r="C15" s="21">
        <f>IF(Register!L15="","",Register!L15)</f>
        <v/>
      </c>
      <c r="D15" s="21">
        <f>IF(Register!P15="","",Register!P15)</f>
        <v/>
      </c>
      <c r="E15" s="21">
        <f>IF(Register!O15="","",Register!O15)</f>
        <v/>
      </c>
      <c r="F15" s="22">
        <f>IF(Register!O15="","",IFERROR(VLOOKUP(Register!O15,Listen!$I$2:$K$7,2,FALSE),""))</f>
        <v/>
      </c>
      <c r="G15" s="22">
        <f>IF(Register!O15="","",IFERROR(VLOOKUP(Register!O15,Listen!$I$2:$K$7,3,FALSE),""))</f>
        <v/>
      </c>
      <c r="H15" s="14" t="n"/>
      <c r="I15" s="14" t="n"/>
      <c r="J15" s="14" t="n"/>
      <c r="K15" s="11" t="n"/>
      <c r="L15" s="11" t="n"/>
      <c r="M15" s="11" t="n"/>
      <c r="N15" s="14" t="n"/>
      <c r="O15" s="14" t="n"/>
      <c r="P15" s="19">
        <f>IF(Register!B15="","",TRIM(IF(AND($K15&lt;&gt;"",$D15&lt;&gt;"",UPPER(TRIM($K15))=UPPER(TRIM($D15))),"Prüfung durch dieselbe Person wie die Umsetzung. ","")&amp;IF(AND($N15&lt;&gt;"",OR($J15="",$N15&lt;$J15)),"Geschlossen vor der Wirksamkeitsprüfung. ","")&amp;IF(AND($N15&lt;&gt;"",$N15=Register!$C15),"Am Tag der Feststellung geschlossen – Wirksamkeit kann so nicht geprüft sein. ","")&amp;IF(AND($H15&lt;&gt;"",OR($J15=$H15,$N15=$H15)),"Am Umsetzungstag geprüft/geschlossen: Das ist eine Absicht, keine Prüfung. ","")&amp;IF($M15="nicht wirksam","Nicht wirksam: Ursachenkette erneut durchgehen, Vorgang bleibt offen. ","")&amp;IF(AND($I15&lt;&gt;"",$J15="",$I15&lt;Stichtag),"Geplante Prüfung noch nicht erfolgt. ","")&amp;IF(AND($J15&lt;&gt;"",$M15=""),"Ergebnis der Prüfung fehlt. ","")&amp;IF(AND($N15&lt;&gt;"",$O15=""),"Rückmeldung an die Bereiche fehlt. ","")))</f>
        <v/>
      </c>
    </row>
    <row r="16" ht="44" customHeight="1">
      <c r="A16" s="18">
        <f>Register!A16</f>
        <v/>
      </c>
      <c r="B16" s="21">
        <f>IF(Register!B16="","",Register!B16)</f>
        <v/>
      </c>
      <c r="C16" s="21">
        <f>IF(Register!L16="","",Register!L16)</f>
        <v/>
      </c>
      <c r="D16" s="21">
        <f>IF(Register!P16="","",Register!P16)</f>
        <v/>
      </c>
      <c r="E16" s="21">
        <f>IF(Register!O16="","",Register!O16)</f>
        <v/>
      </c>
      <c r="F16" s="22">
        <f>IF(Register!O16="","",IFERROR(VLOOKUP(Register!O16,Listen!$I$2:$K$7,2,FALSE),""))</f>
        <v/>
      </c>
      <c r="G16" s="22">
        <f>IF(Register!O16="","",IFERROR(VLOOKUP(Register!O16,Listen!$I$2:$K$7,3,FALSE),""))</f>
        <v/>
      </c>
      <c r="H16" s="14" t="n"/>
      <c r="I16" s="14" t="n"/>
      <c r="J16" s="14" t="n"/>
      <c r="K16" s="11" t="n"/>
      <c r="L16" s="11" t="n"/>
      <c r="M16" s="11" t="n"/>
      <c r="N16" s="14" t="n"/>
      <c r="O16" s="14" t="n"/>
      <c r="P16" s="19">
        <f>IF(Register!B16="","",TRIM(IF(AND($K16&lt;&gt;"",$D16&lt;&gt;"",UPPER(TRIM($K16))=UPPER(TRIM($D16))),"Prüfung durch dieselbe Person wie die Umsetzung. ","")&amp;IF(AND($N16&lt;&gt;"",OR($J16="",$N16&lt;$J16)),"Geschlossen vor der Wirksamkeitsprüfung. ","")&amp;IF(AND($N16&lt;&gt;"",$N16=Register!$C16),"Am Tag der Feststellung geschlossen – Wirksamkeit kann so nicht geprüft sein. ","")&amp;IF(AND($H16&lt;&gt;"",OR($J16=$H16,$N16=$H16)),"Am Umsetzungstag geprüft/geschlossen: Das ist eine Absicht, keine Prüfung. ","")&amp;IF($M16="nicht wirksam","Nicht wirksam: Ursachenkette erneut durchgehen, Vorgang bleibt offen. ","")&amp;IF(AND($I16&lt;&gt;"",$J16="",$I16&lt;Stichtag),"Geplante Prüfung noch nicht erfolgt. ","")&amp;IF(AND($J16&lt;&gt;"",$M16=""),"Ergebnis der Prüfung fehlt. ","")&amp;IF(AND($N16&lt;&gt;"",$O16=""),"Rückmeldung an die Bereiche fehlt. ","")))</f>
        <v/>
      </c>
    </row>
    <row r="17" ht="44" customHeight="1">
      <c r="A17" s="18">
        <f>Register!A17</f>
        <v/>
      </c>
      <c r="B17" s="21">
        <f>IF(Register!B17="","",Register!B17)</f>
        <v/>
      </c>
      <c r="C17" s="21">
        <f>IF(Register!L17="","",Register!L17)</f>
        <v/>
      </c>
      <c r="D17" s="21">
        <f>IF(Register!P17="","",Register!P17)</f>
        <v/>
      </c>
      <c r="E17" s="21">
        <f>IF(Register!O17="","",Register!O17)</f>
        <v/>
      </c>
      <c r="F17" s="22">
        <f>IF(Register!O17="","",IFERROR(VLOOKUP(Register!O17,Listen!$I$2:$K$7,2,FALSE),""))</f>
        <v/>
      </c>
      <c r="G17" s="22">
        <f>IF(Register!O17="","",IFERROR(VLOOKUP(Register!O17,Listen!$I$2:$K$7,3,FALSE),""))</f>
        <v/>
      </c>
      <c r="H17" s="14" t="n"/>
      <c r="I17" s="14" t="n"/>
      <c r="J17" s="14" t="n"/>
      <c r="K17" s="11" t="n"/>
      <c r="L17" s="11" t="n"/>
      <c r="M17" s="11" t="n"/>
      <c r="N17" s="14" t="n"/>
      <c r="O17" s="14" t="n"/>
      <c r="P17" s="19">
        <f>IF(Register!B17="","",TRIM(IF(AND($K17&lt;&gt;"",$D17&lt;&gt;"",UPPER(TRIM($K17))=UPPER(TRIM($D17))),"Prüfung durch dieselbe Person wie die Umsetzung. ","")&amp;IF(AND($N17&lt;&gt;"",OR($J17="",$N17&lt;$J17)),"Geschlossen vor der Wirksamkeitsprüfung. ","")&amp;IF(AND($N17&lt;&gt;"",$N17=Register!$C17),"Am Tag der Feststellung geschlossen – Wirksamkeit kann so nicht geprüft sein. ","")&amp;IF(AND($H17&lt;&gt;"",OR($J17=$H17,$N17=$H17)),"Am Umsetzungstag geprüft/geschlossen: Das ist eine Absicht, keine Prüfung. ","")&amp;IF($M17="nicht wirksam","Nicht wirksam: Ursachenkette erneut durchgehen, Vorgang bleibt offen. ","")&amp;IF(AND($I17&lt;&gt;"",$J17="",$I17&lt;Stichtag),"Geplante Prüfung noch nicht erfolgt. ","")&amp;IF(AND($J17&lt;&gt;"",$M17=""),"Ergebnis der Prüfung fehlt. ","")&amp;IF(AND($N17&lt;&gt;"",$O17=""),"Rückmeldung an die Bereiche fehlt. ","")))</f>
        <v/>
      </c>
    </row>
    <row r="18" ht="44" customHeight="1">
      <c r="A18" s="18">
        <f>Register!A18</f>
        <v/>
      </c>
      <c r="B18" s="21">
        <f>IF(Register!B18="","",Register!B18)</f>
        <v/>
      </c>
      <c r="C18" s="21">
        <f>IF(Register!L18="","",Register!L18)</f>
        <v/>
      </c>
      <c r="D18" s="21">
        <f>IF(Register!P18="","",Register!P18)</f>
        <v/>
      </c>
      <c r="E18" s="21">
        <f>IF(Register!O18="","",Register!O18)</f>
        <v/>
      </c>
      <c r="F18" s="22">
        <f>IF(Register!O18="","",IFERROR(VLOOKUP(Register!O18,Listen!$I$2:$K$7,2,FALSE),""))</f>
        <v/>
      </c>
      <c r="G18" s="22">
        <f>IF(Register!O18="","",IFERROR(VLOOKUP(Register!O18,Listen!$I$2:$K$7,3,FALSE),""))</f>
        <v/>
      </c>
      <c r="H18" s="14" t="n"/>
      <c r="I18" s="14" t="n"/>
      <c r="J18" s="14" t="n"/>
      <c r="K18" s="11" t="n"/>
      <c r="L18" s="11" t="n"/>
      <c r="M18" s="11" t="n"/>
      <c r="N18" s="14" t="n"/>
      <c r="O18" s="14" t="n"/>
      <c r="P18" s="19">
        <f>IF(Register!B18="","",TRIM(IF(AND($K18&lt;&gt;"",$D18&lt;&gt;"",UPPER(TRIM($K18))=UPPER(TRIM($D18))),"Prüfung durch dieselbe Person wie die Umsetzung. ","")&amp;IF(AND($N18&lt;&gt;"",OR($J18="",$N18&lt;$J18)),"Geschlossen vor der Wirksamkeitsprüfung. ","")&amp;IF(AND($N18&lt;&gt;"",$N18=Register!$C18),"Am Tag der Feststellung geschlossen – Wirksamkeit kann so nicht geprüft sein. ","")&amp;IF(AND($H18&lt;&gt;"",OR($J18=$H18,$N18=$H18)),"Am Umsetzungstag geprüft/geschlossen: Das ist eine Absicht, keine Prüfung. ","")&amp;IF($M18="nicht wirksam","Nicht wirksam: Ursachenkette erneut durchgehen, Vorgang bleibt offen. ","")&amp;IF(AND($I18&lt;&gt;"",$J18="",$I18&lt;Stichtag),"Geplante Prüfung noch nicht erfolgt. ","")&amp;IF(AND($J18&lt;&gt;"",$M18=""),"Ergebnis der Prüfung fehlt. ","")&amp;IF(AND($N18&lt;&gt;"",$O18=""),"Rückmeldung an die Bereiche fehlt. ","")))</f>
        <v/>
      </c>
    </row>
    <row r="19" ht="44" customHeight="1">
      <c r="A19" s="18">
        <f>Register!A19</f>
        <v/>
      </c>
      <c r="B19" s="21">
        <f>IF(Register!B19="","",Register!B19)</f>
        <v/>
      </c>
      <c r="C19" s="21">
        <f>IF(Register!L19="","",Register!L19)</f>
        <v/>
      </c>
      <c r="D19" s="21">
        <f>IF(Register!P19="","",Register!P19)</f>
        <v/>
      </c>
      <c r="E19" s="21">
        <f>IF(Register!O19="","",Register!O19)</f>
        <v/>
      </c>
      <c r="F19" s="22">
        <f>IF(Register!O19="","",IFERROR(VLOOKUP(Register!O19,Listen!$I$2:$K$7,2,FALSE),""))</f>
        <v/>
      </c>
      <c r="G19" s="22">
        <f>IF(Register!O19="","",IFERROR(VLOOKUP(Register!O19,Listen!$I$2:$K$7,3,FALSE),""))</f>
        <v/>
      </c>
      <c r="H19" s="14" t="n"/>
      <c r="I19" s="14" t="n"/>
      <c r="J19" s="14" t="n"/>
      <c r="K19" s="11" t="n"/>
      <c r="L19" s="11" t="n"/>
      <c r="M19" s="11" t="n"/>
      <c r="N19" s="14" t="n"/>
      <c r="O19" s="14" t="n"/>
      <c r="P19" s="19">
        <f>IF(Register!B19="","",TRIM(IF(AND($K19&lt;&gt;"",$D19&lt;&gt;"",UPPER(TRIM($K19))=UPPER(TRIM($D19))),"Prüfung durch dieselbe Person wie die Umsetzung. ","")&amp;IF(AND($N19&lt;&gt;"",OR($J19="",$N19&lt;$J19)),"Geschlossen vor der Wirksamkeitsprüfung. ","")&amp;IF(AND($N19&lt;&gt;"",$N19=Register!$C19),"Am Tag der Feststellung geschlossen – Wirksamkeit kann so nicht geprüft sein. ","")&amp;IF(AND($H19&lt;&gt;"",OR($J19=$H19,$N19=$H19)),"Am Umsetzungstag geprüft/geschlossen: Das ist eine Absicht, keine Prüfung. ","")&amp;IF($M19="nicht wirksam","Nicht wirksam: Ursachenkette erneut durchgehen, Vorgang bleibt offen. ","")&amp;IF(AND($I19&lt;&gt;"",$J19="",$I19&lt;Stichtag),"Geplante Prüfung noch nicht erfolgt. ","")&amp;IF(AND($J19&lt;&gt;"",$M19=""),"Ergebnis der Prüfung fehlt. ","")&amp;IF(AND($N19&lt;&gt;"",$O19=""),"Rückmeldung an die Bereiche fehlt. ","")))</f>
        <v/>
      </c>
    </row>
    <row r="20" ht="44" customHeight="1">
      <c r="A20" s="18">
        <f>Register!A20</f>
        <v/>
      </c>
      <c r="B20" s="21">
        <f>IF(Register!B20="","",Register!B20)</f>
        <v/>
      </c>
      <c r="C20" s="21">
        <f>IF(Register!L20="","",Register!L20)</f>
        <v/>
      </c>
      <c r="D20" s="21">
        <f>IF(Register!P20="","",Register!P20)</f>
        <v/>
      </c>
      <c r="E20" s="21">
        <f>IF(Register!O20="","",Register!O20)</f>
        <v/>
      </c>
      <c r="F20" s="22">
        <f>IF(Register!O20="","",IFERROR(VLOOKUP(Register!O20,Listen!$I$2:$K$7,2,FALSE),""))</f>
        <v/>
      </c>
      <c r="G20" s="22">
        <f>IF(Register!O20="","",IFERROR(VLOOKUP(Register!O20,Listen!$I$2:$K$7,3,FALSE),""))</f>
        <v/>
      </c>
      <c r="H20" s="14" t="n"/>
      <c r="I20" s="14" t="n"/>
      <c r="J20" s="14" t="n"/>
      <c r="K20" s="11" t="n"/>
      <c r="L20" s="11" t="n"/>
      <c r="M20" s="11" t="n"/>
      <c r="N20" s="14" t="n"/>
      <c r="O20" s="14" t="n"/>
      <c r="P20" s="19">
        <f>IF(Register!B20="","",TRIM(IF(AND($K20&lt;&gt;"",$D20&lt;&gt;"",UPPER(TRIM($K20))=UPPER(TRIM($D20))),"Prüfung durch dieselbe Person wie die Umsetzung. ","")&amp;IF(AND($N20&lt;&gt;"",OR($J20="",$N20&lt;$J20)),"Geschlossen vor der Wirksamkeitsprüfung. ","")&amp;IF(AND($N20&lt;&gt;"",$N20=Register!$C20),"Am Tag der Feststellung geschlossen – Wirksamkeit kann so nicht geprüft sein. ","")&amp;IF(AND($H20&lt;&gt;"",OR($J20=$H20,$N20=$H20)),"Am Umsetzungstag geprüft/geschlossen: Das ist eine Absicht, keine Prüfung. ","")&amp;IF($M20="nicht wirksam","Nicht wirksam: Ursachenkette erneut durchgehen, Vorgang bleibt offen. ","")&amp;IF(AND($I20&lt;&gt;"",$J20="",$I20&lt;Stichtag),"Geplante Prüfung noch nicht erfolgt. ","")&amp;IF(AND($J20&lt;&gt;"",$M20=""),"Ergebnis der Prüfung fehlt. ","")&amp;IF(AND($N20&lt;&gt;"",$O20=""),"Rückmeldung an die Bereiche fehlt. ","")))</f>
        <v/>
      </c>
    </row>
    <row r="21" ht="44" customHeight="1">
      <c r="A21" s="18">
        <f>Register!A21</f>
        <v/>
      </c>
      <c r="B21" s="21">
        <f>IF(Register!B21="","",Register!B21)</f>
        <v/>
      </c>
      <c r="C21" s="21">
        <f>IF(Register!L21="","",Register!L21)</f>
        <v/>
      </c>
      <c r="D21" s="21">
        <f>IF(Register!P21="","",Register!P21)</f>
        <v/>
      </c>
      <c r="E21" s="21">
        <f>IF(Register!O21="","",Register!O21)</f>
        <v/>
      </c>
      <c r="F21" s="22">
        <f>IF(Register!O21="","",IFERROR(VLOOKUP(Register!O21,Listen!$I$2:$K$7,2,FALSE),""))</f>
        <v/>
      </c>
      <c r="G21" s="22">
        <f>IF(Register!O21="","",IFERROR(VLOOKUP(Register!O21,Listen!$I$2:$K$7,3,FALSE),""))</f>
        <v/>
      </c>
      <c r="H21" s="14" t="n"/>
      <c r="I21" s="14" t="n"/>
      <c r="J21" s="14" t="n"/>
      <c r="K21" s="11" t="n"/>
      <c r="L21" s="11" t="n"/>
      <c r="M21" s="11" t="n"/>
      <c r="N21" s="14" t="n"/>
      <c r="O21" s="14" t="n"/>
      <c r="P21" s="19">
        <f>IF(Register!B21="","",TRIM(IF(AND($K21&lt;&gt;"",$D21&lt;&gt;"",UPPER(TRIM($K21))=UPPER(TRIM($D21))),"Prüfung durch dieselbe Person wie die Umsetzung. ","")&amp;IF(AND($N21&lt;&gt;"",OR($J21="",$N21&lt;$J21)),"Geschlossen vor der Wirksamkeitsprüfung. ","")&amp;IF(AND($N21&lt;&gt;"",$N21=Register!$C21),"Am Tag der Feststellung geschlossen – Wirksamkeit kann so nicht geprüft sein. ","")&amp;IF(AND($H21&lt;&gt;"",OR($J21=$H21,$N21=$H21)),"Am Umsetzungstag geprüft/geschlossen: Das ist eine Absicht, keine Prüfung. ","")&amp;IF($M21="nicht wirksam","Nicht wirksam: Ursachenkette erneut durchgehen, Vorgang bleibt offen. ","")&amp;IF(AND($I21&lt;&gt;"",$J21="",$I21&lt;Stichtag),"Geplante Prüfung noch nicht erfolgt. ","")&amp;IF(AND($J21&lt;&gt;"",$M21=""),"Ergebnis der Prüfung fehlt. ","")&amp;IF(AND($N21&lt;&gt;"",$O21=""),"Rückmeldung an die Bereiche fehlt. ","")))</f>
        <v/>
      </c>
    </row>
    <row r="22" ht="44" customHeight="1">
      <c r="A22" s="18">
        <f>Register!A22</f>
        <v/>
      </c>
      <c r="B22" s="21">
        <f>IF(Register!B22="","",Register!B22)</f>
        <v/>
      </c>
      <c r="C22" s="21">
        <f>IF(Register!L22="","",Register!L22)</f>
        <v/>
      </c>
      <c r="D22" s="21">
        <f>IF(Register!P22="","",Register!P22)</f>
        <v/>
      </c>
      <c r="E22" s="21">
        <f>IF(Register!O22="","",Register!O22)</f>
        <v/>
      </c>
      <c r="F22" s="22">
        <f>IF(Register!O22="","",IFERROR(VLOOKUP(Register!O22,Listen!$I$2:$K$7,2,FALSE),""))</f>
        <v/>
      </c>
      <c r="G22" s="22">
        <f>IF(Register!O22="","",IFERROR(VLOOKUP(Register!O22,Listen!$I$2:$K$7,3,FALSE),""))</f>
        <v/>
      </c>
      <c r="H22" s="14" t="n"/>
      <c r="I22" s="14" t="n"/>
      <c r="J22" s="14" t="n"/>
      <c r="K22" s="11" t="n"/>
      <c r="L22" s="11" t="n"/>
      <c r="M22" s="11" t="n"/>
      <c r="N22" s="14" t="n"/>
      <c r="O22" s="14" t="n"/>
      <c r="P22" s="19">
        <f>IF(Register!B22="","",TRIM(IF(AND($K22&lt;&gt;"",$D22&lt;&gt;"",UPPER(TRIM($K22))=UPPER(TRIM($D22))),"Prüfung durch dieselbe Person wie die Umsetzung. ","")&amp;IF(AND($N22&lt;&gt;"",OR($J22="",$N22&lt;$J22)),"Geschlossen vor der Wirksamkeitsprüfung. ","")&amp;IF(AND($N22&lt;&gt;"",$N22=Register!$C22),"Am Tag der Feststellung geschlossen – Wirksamkeit kann so nicht geprüft sein. ","")&amp;IF(AND($H22&lt;&gt;"",OR($J22=$H22,$N22=$H22)),"Am Umsetzungstag geprüft/geschlossen: Das ist eine Absicht, keine Prüfung. ","")&amp;IF($M22="nicht wirksam","Nicht wirksam: Ursachenkette erneut durchgehen, Vorgang bleibt offen. ","")&amp;IF(AND($I22&lt;&gt;"",$J22="",$I22&lt;Stichtag),"Geplante Prüfung noch nicht erfolgt. ","")&amp;IF(AND($J22&lt;&gt;"",$M22=""),"Ergebnis der Prüfung fehlt. ","")&amp;IF(AND($N22&lt;&gt;"",$O22=""),"Rückmeldung an die Bereiche fehlt. ","")))</f>
        <v/>
      </c>
    </row>
    <row r="23" ht="44" customHeight="1">
      <c r="A23" s="18">
        <f>Register!A23</f>
        <v/>
      </c>
      <c r="B23" s="21">
        <f>IF(Register!B23="","",Register!B23)</f>
        <v/>
      </c>
      <c r="C23" s="21">
        <f>IF(Register!L23="","",Register!L23)</f>
        <v/>
      </c>
      <c r="D23" s="21">
        <f>IF(Register!P23="","",Register!P23)</f>
        <v/>
      </c>
      <c r="E23" s="21">
        <f>IF(Register!O23="","",Register!O23)</f>
        <v/>
      </c>
      <c r="F23" s="22">
        <f>IF(Register!O23="","",IFERROR(VLOOKUP(Register!O23,Listen!$I$2:$K$7,2,FALSE),""))</f>
        <v/>
      </c>
      <c r="G23" s="22">
        <f>IF(Register!O23="","",IFERROR(VLOOKUP(Register!O23,Listen!$I$2:$K$7,3,FALSE),""))</f>
        <v/>
      </c>
      <c r="H23" s="14" t="n"/>
      <c r="I23" s="14" t="n"/>
      <c r="J23" s="14" t="n"/>
      <c r="K23" s="11" t="n"/>
      <c r="L23" s="11" t="n"/>
      <c r="M23" s="11" t="n"/>
      <c r="N23" s="14" t="n"/>
      <c r="O23" s="14" t="n"/>
      <c r="P23" s="19">
        <f>IF(Register!B23="","",TRIM(IF(AND($K23&lt;&gt;"",$D23&lt;&gt;"",UPPER(TRIM($K23))=UPPER(TRIM($D23))),"Prüfung durch dieselbe Person wie die Umsetzung. ","")&amp;IF(AND($N23&lt;&gt;"",OR($J23="",$N23&lt;$J23)),"Geschlossen vor der Wirksamkeitsprüfung. ","")&amp;IF(AND($N23&lt;&gt;"",$N23=Register!$C23),"Am Tag der Feststellung geschlossen – Wirksamkeit kann so nicht geprüft sein. ","")&amp;IF(AND($H23&lt;&gt;"",OR($J23=$H23,$N23=$H23)),"Am Umsetzungstag geprüft/geschlossen: Das ist eine Absicht, keine Prüfung. ","")&amp;IF($M23="nicht wirksam","Nicht wirksam: Ursachenkette erneut durchgehen, Vorgang bleibt offen. ","")&amp;IF(AND($I23&lt;&gt;"",$J23="",$I23&lt;Stichtag),"Geplante Prüfung noch nicht erfolgt. ","")&amp;IF(AND($J23&lt;&gt;"",$M23=""),"Ergebnis der Prüfung fehlt. ","")&amp;IF(AND($N23&lt;&gt;"",$O23=""),"Rückmeldung an die Bereiche fehlt. ","")))</f>
        <v/>
      </c>
    </row>
    <row r="24" ht="44" customHeight="1">
      <c r="A24" s="18">
        <f>Register!A24</f>
        <v/>
      </c>
      <c r="B24" s="21">
        <f>IF(Register!B24="","",Register!B24)</f>
        <v/>
      </c>
      <c r="C24" s="21">
        <f>IF(Register!L24="","",Register!L24)</f>
        <v/>
      </c>
      <c r="D24" s="21">
        <f>IF(Register!P24="","",Register!P24)</f>
        <v/>
      </c>
      <c r="E24" s="21">
        <f>IF(Register!O24="","",Register!O24)</f>
        <v/>
      </c>
      <c r="F24" s="22">
        <f>IF(Register!O24="","",IFERROR(VLOOKUP(Register!O24,Listen!$I$2:$K$7,2,FALSE),""))</f>
        <v/>
      </c>
      <c r="G24" s="22">
        <f>IF(Register!O24="","",IFERROR(VLOOKUP(Register!O24,Listen!$I$2:$K$7,3,FALSE),""))</f>
        <v/>
      </c>
      <c r="H24" s="14" t="n"/>
      <c r="I24" s="14" t="n"/>
      <c r="J24" s="14" t="n"/>
      <c r="K24" s="11" t="n"/>
      <c r="L24" s="11" t="n"/>
      <c r="M24" s="11" t="n"/>
      <c r="N24" s="14" t="n"/>
      <c r="O24" s="14" t="n"/>
      <c r="P24" s="19">
        <f>IF(Register!B24="","",TRIM(IF(AND($K24&lt;&gt;"",$D24&lt;&gt;"",UPPER(TRIM($K24))=UPPER(TRIM($D24))),"Prüfung durch dieselbe Person wie die Umsetzung. ","")&amp;IF(AND($N24&lt;&gt;"",OR($J24="",$N24&lt;$J24)),"Geschlossen vor der Wirksamkeitsprüfung. ","")&amp;IF(AND($N24&lt;&gt;"",$N24=Register!$C24),"Am Tag der Feststellung geschlossen – Wirksamkeit kann so nicht geprüft sein. ","")&amp;IF(AND($H24&lt;&gt;"",OR($J24=$H24,$N24=$H24)),"Am Umsetzungstag geprüft/geschlossen: Das ist eine Absicht, keine Prüfung. ","")&amp;IF($M24="nicht wirksam","Nicht wirksam: Ursachenkette erneut durchgehen, Vorgang bleibt offen. ","")&amp;IF(AND($I24&lt;&gt;"",$J24="",$I24&lt;Stichtag),"Geplante Prüfung noch nicht erfolgt. ","")&amp;IF(AND($J24&lt;&gt;"",$M24=""),"Ergebnis der Prüfung fehlt. ","")&amp;IF(AND($N24&lt;&gt;"",$O24=""),"Rückmeldung an die Bereiche fehlt. ","")))</f>
        <v/>
      </c>
    </row>
    <row r="25" ht="44" customHeight="1">
      <c r="A25" s="18">
        <f>Register!A25</f>
        <v/>
      </c>
      <c r="B25" s="21">
        <f>IF(Register!B25="","",Register!B25)</f>
        <v/>
      </c>
      <c r="C25" s="21">
        <f>IF(Register!L25="","",Register!L25)</f>
        <v/>
      </c>
      <c r="D25" s="21">
        <f>IF(Register!P25="","",Register!P25)</f>
        <v/>
      </c>
      <c r="E25" s="21">
        <f>IF(Register!O25="","",Register!O25)</f>
        <v/>
      </c>
      <c r="F25" s="22">
        <f>IF(Register!O25="","",IFERROR(VLOOKUP(Register!O25,Listen!$I$2:$K$7,2,FALSE),""))</f>
        <v/>
      </c>
      <c r="G25" s="22">
        <f>IF(Register!O25="","",IFERROR(VLOOKUP(Register!O25,Listen!$I$2:$K$7,3,FALSE),""))</f>
        <v/>
      </c>
      <c r="H25" s="14" t="n"/>
      <c r="I25" s="14" t="n"/>
      <c r="J25" s="14" t="n"/>
      <c r="K25" s="11" t="n"/>
      <c r="L25" s="11" t="n"/>
      <c r="M25" s="11" t="n"/>
      <c r="N25" s="14" t="n"/>
      <c r="O25" s="14" t="n"/>
      <c r="P25" s="19">
        <f>IF(Register!B25="","",TRIM(IF(AND($K25&lt;&gt;"",$D25&lt;&gt;"",UPPER(TRIM($K25))=UPPER(TRIM($D25))),"Prüfung durch dieselbe Person wie die Umsetzung. ","")&amp;IF(AND($N25&lt;&gt;"",OR($J25="",$N25&lt;$J25)),"Geschlossen vor der Wirksamkeitsprüfung. ","")&amp;IF(AND($N25&lt;&gt;"",$N25=Register!$C25),"Am Tag der Feststellung geschlossen – Wirksamkeit kann so nicht geprüft sein. ","")&amp;IF(AND($H25&lt;&gt;"",OR($J25=$H25,$N25=$H25)),"Am Umsetzungstag geprüft/geschlossen: Das ist eine Absicht, keine Prüfung. ","")&amp;IF($M25="nicht wirksam","Nicht wirksam: Ursachenkette erneut durchgehen, Vorgang bleibt offen. ","")&amp;IF(AND($I25&lt;&gt;"",$J25="",$I25&lt;Stichtag),"Geplante Prüfung noch nicht erfolgt. ","")&amp;IF(AND($J25&lt;&gt;"",$M25=""),"Ergebnis der Prüfung fehlt. ","")&amp;IF(AND($N25&lt;&gt;"",$O25=""),"Rückmeldung an die Bereiche fehlt. ","")))</f>
        <v/>
      </c>
    </row>
    <row r="26" ht="44" customHeight="1">
      <c r="A26" s="18">
        <f>Register!A26</f>
        <v/>
      </c>
      <c r="B26" s="21">
        <f>IF(Register!B26="","",Register!B26)</f>
        <v/>
      </c>
      <c r="C26" s="21">
        <f>IF(Register!L26="","",Register!L26)</f>
        <v/>
      </c>
      <c r="D26" s="21">
        <f>IF(Register!P26="","",Register!P26)</f>
        <v/>
      </c>
      <c r="E26" s="21">
        <f>IF(Register!O26="","",Register!O26)</f>
        <v/>
      </c>
      <c r="F26" s="22">
        <f>IF(Register!O26="","",IFERROR(VLOOKUP(Register!O26,Listen!$I$2:$K$7,2,FALSE),""))</f>
        <v/>
      </c>
      <c r="G26" s="22">
        <f>IF(Register!O26="","",IFERROR(VLOOKUP(Register!O26,Listen!$I$2:$K$7,3,FALSE),""))</f>
        <v/>
      </c>
      <c r="H26" s="14" t="n"/>
      <c r="I26" s="14" t="n"/>
      <c r="J26" s="14" t="n"/>
      <c r="K26" s="11" t="n"/>
      <c r="L26" s="11" t="n"/>
      <c r="M26" s="11" t="n"/>
      <c r="N26" s="14" t="n"/>
      <c r="O26" s="14" t="n"/>
      <c r="P26" s="19">
        <f>IF(Register!B26="","",TRIM(IF(AND($K26&lt;&gt;"",$D26&lt;&gt;"",UPPER(TRIM($K26))=UPPER(TRIM($D26))),"Prüfung durch dieselbe Person wie die Umsetzung. ","")&amp;IF(AND($N26&lt;&gt;"",OR($J26="",$N26&lt;$J26)),"Geschlossen vor der Wirksamkeitsprüfung. ","")&amp;IF(AND($N26&lt;&gt;"",$N26=Register!$C26),"Am Tag der Feststellung geschlossen – Wirksamkeit kann so nicht geprüft sein. ","")&amp;IF(AND($H26&lt;&gt;"",OR($J26=$H26,$N26=$H26)),"Am Umsetzungstag geprüft/geschlossen: Das ist eine Absicht, keine Prüfung. ","")&amp;IF($M26="nicht wirksam","Nicht wirksam: Ursachenkette erneut durchgehen, Vorgang bleibt offen. ","")&amp;IF(AND($I26&lt;&gt;"",$J26="",$I26&lt;Stichtag),"Geplante Prüfung noch nicht erfolgt. ","")&amp;IF(AND($J26&lt;&gt;"",$M26=""),"Ergebnis der Prüfung fehlt. ","")&amp;IF(AND($N26&lt;&gt;"",$O26=""),"Rückmeldung an die Bereiche fehlt. ","")))</f>
        <v/>
      </c>
    </row>
    <row r="27" ht="44" customHeight="1">
      <c r="A27" s="18">
        <f>Register!A27</f>
        <v/>
      </c>
      <c r="B27" s="21">
        <f>IF(Register!B27="","",Register!B27)</f>
        <v/>
      </c>
      <c r="C27" s="21">
        <f>IF(Register!L27="","",Register!L27)</f>
        <v/>
      </c>
      <c r="D27" s="21">
        <f>IF(Register!P27="","",Register!P27)</f>
        <v/>
      </c>
      <c r="E27" s="21">
        <f>IF(Register!O27="","",Register!O27)</f>
        <v/>
      </c>
      <c r="F27" s="22">
        <f>IF(Register!O27="","",IFERROR(VLOOKUP(Register!O27,Listen!$I$2:$K$7,2,FALSE),""))</f>
        <v/>
      </c>
      <c r="G27" s="22">
        <f>IF(Register!O27="","",IFERROR(VLOOKUP(Register!O27,Listen!$I$2:$K$7,3,FALSE),""))</f>
        <v/>
      </c>
      <c r="H27" s="14" t="n"/>
      <c r="I27" s="14" t="n"/>
      <c r="J27" s="14" t="n"/>
      <c r="K27" s="11" t="n"/>
      <c r="L27" s="11" t="n"/>
      <c r="M27" s="11" t="n"/>
      <c r="N27" s="14" t="n"/>
      <c r="O27" s="14" t="n"/>
      <c r="P27" s="19">
        <f>IF(Register!B27="","",TRIM(IF(AND($K27&lt;&gt;"",$D27&lt;&gt;"",UPPER(TRIM($K27))=UPPER(TRIM($D27))),"Prüfung durch dieselbe Person wie die Umsetzung. ","")&amp;IF(AND($N27&lt;&gt;"",OR($J27="",$N27&lt;$J27)),"Geschlossen vor der Wirksamkeitsprüfung. ","")&amp;IF(AND($N27&lt;&gt;"",$N27=Register!$C27),"Am Tag der Feststellung geschlossen – Wirksamkeit kann so nicht geprüft sein. ","")&amp;IF(AND($H27&lt;&gt;"",OR($J27=$H27,$N27=$H27)),"Am Umsetzungstag geprüft/geschlossen: Das ist eine Absicht, keine Prüfung. ","")&amp;IF($M27="nicht wirksam","Nicht wirksam: Ursachenkette erneut durchgehen, Vorgang bleibt offen. ","")&amp;IF(AND($I27&lt;&gt;"",$J27="",$I27&lt;Stichtag),"Geplante Prüfung noch nicht erfolgt. ","")&amp;IF(AND($J27&lt;&gt;"",$M27=""),"Ergebnis der Prüfung fehlt. ","")&amp;IF(AND($N27&lt;&gt;"",$O27=""),"Rückmeldung an die Bereiche fehlt. ","")))</f>
        <v/>
      </c>
    </row>
    <row r="28" ht="44" customHeight="1">
      <c r="A28" s="18">
        <f>Register!A28</f>
        <v/>
      </c>
      <c r="B28" s="21">
        <f>IF(Register!B28="","",Register!B28)</f>
        <v/>
      </c>
      <c r="C28" s="21">
        <f>IF(Register!L28="","",Register!L28)</f>
        <v/>
      </c>
      <c r="D28" s="21">
        <f>IF(Register!P28="","",Register!P28)</f>
        <v/>
      </c>
      <c r="E28" s="21">
        <f>IF(Register!O28="","",Register!O28)</f>
        <v/>
      </c>
      <c r="F28" s="22">
        <f>IF(Register!O28="","",IFERROR(VLOOKUP(Register!O28,Listen!$I$2:$K$7,2,FALSE),""))</f>
        <v/>
      </c>
      <c r="G28" s="22">
        <f>IF(Register!O28="","",IFERROR(VLOOKUP(Register!O28,Listen!$I$2:$K$7,3,FALSE),""))</f>
        <v/>
      </c>
      <c r="H28" s="14" t="n"/>
      <c r="I28" s="14" t="n"/>
      <c r="J28" s="14" t="n"/>
      <c r="K28" s="11" t="n"/>
      <c r="L28" s="11" t="n"/>
      <c r="M28" s="11" t="n"/>
      <c r="N28" s="14" t="n"/>
      <c r="O28" s="14" t="n"/>
      <c r="P28" s="19">
        <f>IF(Register!B28="","",TRIM(IF(AND($K28&lt;&gt;"",$D28&lt;&gt;"",UPPER(TRIM($K28))=UPPER(TRIM($D28))),"Prüfung durch dieselbe Person wie die Umsetzung. ","")&amp;IF(AND($N28&lt;&gt;"",OR($J28="",$N28&lt;$J28)),"Geschlossen vor der Wirksamkeitsprüfung. ","")&amp;IF(AND($N28&lt;&gt;"",$N28=Register!$C28),"Am Tag der Feststellung geschlossen – Wirksamkeit kann so nicht geprüft sein. ","")&amp;IF(AND($H28&lt;&gt;"",OR($J28=$H28,$N28=$H28)),"Am Umsetzungstag geprüft/geschlossen: Das ist eine Absicht, keine Prüfung. ","")&amp;IF($M28="nicht wirksam","Nicht wirksam: Ursachenkette erneut durchgehen, Vorgang bleibt offen. ","")&amp;IF(AND($I28&lt;&gt;"",$J28="",$I28&lt;Stichtag),"Geplante Prüfung noch nicht erfolgt. ","")&amp;IF(AND($J28&lt;&gt;"",$M28=""),"Ergebnis der Prüfung fehlt. ","")&amp;IF(AND($N28&lt;&gt;"",$O28=""),"Rückmeldung an die Bereiche fehlt. ","")))</f>
        <v/>
      </c>
    </row>
    <row r="29" ht="44" customHeight="1">
      <c r="A29" s="18">
        <f>Register!A29</f>
        <v/>
      </c>
      <c r="B29" s="21">
        <f>IF(Register!B29="","",Register!B29)</f>
        <v/>
      </c>
      <c r="C29" s="21">
        <f>IF(Register!L29="","",Register!L29)</f>
        <v/>
      </c>
      <c r="D29" s="21">
        <f>IF(Register!P29="","",Register!P29)</f>
        <v/>
      </c>
      <c r="E29" s="21">
        <f>IF(Register!O29="","",Register!O29)</f>
        <v/>
      </c>
      <c r="F29" s="22">
        <f>IF(Register!O29="","",IFERROR(VLOOKUP(Register!O29,Listen!$I$2:$K$7,2,FALSE),""))</f>
        <v/>
      </c>
      <c r="G29" s="22">
        <f>IF(Register!O29="","",IFERROR(VLOOKUP(Register!O29,Listen!$I$2:$K$7,3,FALSE),""))</f>
        <v/>
      </c>
      <c r="H29" s="14" t="n"/>
      <c r="I29" s="14" t="n"/>
      <c r="J29" s="14" t="n"/>
      <c r="K29" s="11" t="n"/>
      <c r="L29" s="11" t="n"/>
      <c r="M29" s="11" t="n"/>
      <c r="N29" s="14" t="n"/>
      <c r="O29" s="14" t="n"/>
      <c r="P29" s="19">
        <f>IF(Register!B29="","",TRIM(IF(AND($K29&lt;&gt;"",$D29&lt;&gt;"",UPPER(TRIM($K29))=UPPER(TRIM($D29))),"Prüfung durch dieselbe Person wie die Umsetzung. ","")&amp;IF(AND($N29&lt;&gt;"",OR($J29="",$N29&lt;$J29)),"Geschlossen vor der Wirksamkeitsprüfung. ","")&amp;IF(AND($N29&lt;&gt;"",$N29=Register!$C29),"Am Tag der Feststellung geschlossen – Wirksamkeit kann so nicht geprüft sein. ","")&amp;IF(AND($H29&lt;&gt;"",OR($J29=$H29,$N29=$H29)),"Am Umsetzungstag geprüft/geschlossen: Das ist eine Absicht, keine Prüfung. ","")&amp;IF($M29="nicht wirksam","Nicht wirksam: Ursachenkette erneut durchgehen, Vorgang bleibt offen. ","")&amp;IF(AND($I29&lt;&gt;"",$J29="",$I29&lt;Stichtag),"Geplante Prüfung noch nicht erfolgt. ","")&amp;IF(AND($J29&lt;&gt;"",$M29=""),"Ergebnis der Prüfung fehlt. ","")&amp;IF(AND($N29&lt;&gt;"",$O29=""),"Rückmeldung an die Bereiche fehlt. ","")))</f>
        <v/>
      </c>
    </row>
    <row r="30" ht="44" customHeight="1">
      <c r="A30" s="18">
        <f>Register!A30</f>
        <v/>
      </c>
      <c r="B30" s="21">
        <f>IF(Register!B30="","",Register!B30)</f>
        <v/>
      </c>
      <c r="C30" s="21">
        <f>IF(Register!L30="","",Register!L30)</f>
        <v/>
      </c>
      <c r="D30" s="21">
        <f>IF(Register!P30="","",Register!P30)</f>
        <v/>
      </c>
      <c r="E30" s="21">
        <f>IF(Register!O30="","",Register!O30)</f>
        <v/>
      </c>
      <c r="F30" s="22">
        <f>IF(Register!O30="","",IFERROR(VLOOKUP(Register!O30,Listen!$I$2:$K$7,2,FALSE),""))</f>
        <v/>
      </c>
      <c r="G30" s="22">
        <f>IF(Register!O30="","",IFERROR(VLOOKUP(Register!O30,Listen!$I$2:$K$7,3,FALSE),""))</f>
        <v/>
      </c>
      <c r="H30" s="14" t="n"/>
      <c r="I30" s="14" t="n"/>
      <c r="J30" s="14" t="n"/>
      <c r="K30" s="11" t="n"/>
      <c r="L30" s="11" t="n"/>
      <c r="M30" s="11" t="n"/>
      <c r="N30" s="14" t="n"/>
      <c r="O30" s="14" t="n"/>
      <c r="P30" s="19">
        <f>IF(Register!B30="","",TRIM(IF(AND($K30&lt;&gt;"",$D30&lt;&gt;"",UPPER(TRIM($K30))=UPPER(TRIM($D30))),"Prüfung durch dieselbe Person wie die Umsetzung. ","")&amp;IF(AND($N30&lt;&gt;"",OR($J30="",$N30&lt;$J30)),"Geschlossen vor der Wirksamkeitsprüfung. ","")&amp;IF(AND($N30&lt;&gt;"",$N30=Register!$C30),"Am Tag der Feststellung geschlossen – Wirksamkeit kann so nicht geprüft sein. ","")&amp;IF(AND($H30&lt;&gt;"",OR($J30=$H30,$N30=$H30)),"Am Umsetzungstag geprüft/geschlossen: Das ist eine Absicht, keine Prüfung. ","")&amp;IF($M30="nicht wirksam","Nicht wirksam: Ursachenkette erneut durchgehen, Vorgang bleibt offen. ","")&amp;IF(AND($I30&lt;&gt;"",$J30="",$I30&lt;Stichtag),"Geplante Prüfung noch nicht erfolgt. ","")&amp;IF(AND($J30&lt;&gt;"",$M30=""),"Ergebnis der Prüfung fehlt. ","")&amp;IF(AND($N30&lt;&gt;"",$O30=""),"Rückmeldung an die Bereiche fehlt. ","")))</f>
        <v/>
      </c>
    </row>
    <row r="31" ht="44" customHeight="1">
      <c r="A31" s="18">
        <f>Register!A31</f>
        <v/>
      </c>
      <c r="B31" s="21">
        <f>IF(Register!B31="","",Register!B31)</f>
        <v/>
      </c>
      <c r="C31" s="21">
        <f>IF(Register!L31="","",Register!L31)</f>
        <v/>
      </c>
      <c r="D31" s="21">
        <f>IF(Register!P31="","",Register!P31)</f>
        <v/>
      </c>
      <c r="E31" s="21">
        <f>IF(Register!O31="","",Register!O31)</f>
        <v/>
      </c>
      <c r="F31" s="22">
        <f>IF(Register!O31="","",IFERROR(VLOOKUP(Register!O31,Listen!$I$2:$K$7,2,FALSE),""))</f>
        <v/>
      </c>
      <c r="G31" s="22">
        <f>IF(Register!O31="","",IFERROR(VLOOKUP(Register!O31,Listen!$I$2:$K$7,3,FALSE),""))</f>
        <v/>
      </c>
      <c r="H31" s="14" t="n"/>
      <c r="I31" s="14" t="n"/>
      <c r="J31" s="14" t="n"/>
      <c r="K31" s="11" t="n"/>
      <c r="L31" s="11" t="n"/>
      <c r="M31" s="11" t="n"/>
      <c r="N31" s="14" t="n"/>
      <c r="O31" s="14" t="n"/>
      <c r="P31" s="19">
        <f>IF(Register!B31="","",TRIM(IF(AND($K31&lt;&gt;"",$D31&lt;&gt;"",UPPER(TRIM($K31))=UPPER(TRIM($D31))),"Prüfung durch dieselbe Person wie die Umsetzung. ","")&amp;IF(AND($N31&lt;&gt;"",OR($J31="",$N31&lt;$J31)),"Geschlossen vor der Wirksamkeitsprüfung. ","")&amp;IF(AND($N31&lt;&gt;"",$N31=Register!$C31),"Am Tag der Feststellung geschlossen – Wirksamkeit kann so nicht geprüft sein. ","")&amp;IF(AND($H31&lt;&gt;"",OR($J31=$H31,$N31=$H31)),"Am Umsetzungstag geprüft/geschlossen: Das ist eine Absicht, keine Prüfung. ","")&amp;IF($M31="nicht wirksam","Nicht wirksam: Ursachenkette erneut durchgehen, Vorgang bleibt offen. ","")&amp;IF(AND($I31&lt;&gt;"",$J31="",$I31&lt;Stichtag),"Geplante Prüfung noch nicht erfolgt. ","")&amp;IF(AND($J31&lt;&gt;"",$M31=""),"Ergebnis der Prüfung fehlt. ","")&amp;IF(AND($N31&lt;&gt;"",$O31=""),"Rückmeldung an die Bereiche fehlt. ","")))</f>
        <v/>
      </c>
    </row>
    <row r="32" ht="44" customHeight="1">
      <c r="A32" s="18">
        <f>Register!A32</f>
        <v/>
      </c>
      <c r="B32" s="21">
        <f>IF(Register!B32="","",Register!B32)</f>
        <v/>
      </c>
      <c r="C32" s="21">
        <f>IF(Register!L32="","",Register!L32)</f>
        <v/>
      </c>
      <c r="D32" s="21">
        <f>IF(Register!P32="","",Register!P32)</f>
        <v/>
      </c>
      <c r="E32" s="21">
        <f>IF(Register!O32="","",Register!O32)</f>
        <v/>
      </c>
      <c r="F32" s="22">
        <f>IF(Register!O32="","",IFERROR(VLOOKUP(Register!O32,Listen!$I$2:$K$7,2,FALSE),""))</f>
        <v/>
      </c>
      <c r="G32" s="22">
        <f>IF(Register!O32="","",IFERROR(VLOOKUP(Register!O32,Listen!$I$2:$K$7,3,FALSE),""))</f>
        <v/>
      </c>
      <c r="H32" s="14" t="n"/>
      <c r="I32" s="14" t="n"/>
      <c r="J32" s="14" t="n"/>
      <c r="K32" s="11" t="n"/>
      <c r="L32" s="11" t="n"/>
      <c r="M32" s="11" t="n"/>
      <c r="N32" s="14" t="n"/>
      <c r="O32" s="14" t="n"/>
      <c r="P32" s="19">
        <f>IF(Register!B32="","",TRIM(IF(AND($K32&lt;&gt;"",$D32&lt;&gt;"",UPPER(TRIM($K32))=UPPER(TRIM($D32))),"Prüfung durch dieselbe Person wie die Umsetzung. ","")&amp;IF(AND($N32&lt;&gt;"",OR($J32="",$N32&lt;$J32)),"Geschlossen vor der Wirksamkeitsprüfung. ","")&amp;IF(AND($N32&lt;&gt;"",$N32=Register!$C32),"Am Tag der Feststellung geschlossen – Wirksamkeit kann so nicht geprüft sein. ","")&amp;IF(AND($H32&lt;&gt;"",OR($J32=$H32,$N32=$H32)),"Am Umsetzungstag geprüft/geschlossen: Das ist eine Absicht, keine Prüfung. ","")&amp;IF($M32="nicht wirksam","Nicht wirksam: Ursachenkette erneut durchgehen, Vorgang bleibt offen. ","")&amp;IF(AND($I32&lt;&gt;"",$J32="",$I32&lt;Stichtag),"Geplante Prüfung noch nicht erfolgt. ","")&amp;IF(AND($J32&lt;&gt;"",$M32=""),"Ergebnis der Prüfung fehlt. ","")&amp;IF(AND($N32&lt;&gt;"",$O32=""),"Rückmeldung an die Bereiche fehlt. ","")))</f>
        <v/>
      </c>
    </row>
    <row r="33" ht="44" customHeight="1">
      <c r="A33" s="18">
        <f>Register!A33</f>
        <v/>
      </c>
      <c r="B33" s="21">
        <f>IF(Register!B33="","",Register!B33)</f>
        <v/>
      </c>
      <c r="C33" s="21">
        <f>IF(Register!L33="","",Register!L33)</f>
        <v/>
      </c>
      <c r="D33" s="21">
        <f>IF(Register!P33="","",Register!P33)</f>
        <v/>
      </c>
      <c r="E33" s="21">
        <f>IF(Register!O33="","",Register!O33)</f>
        <v/>
      </c>
      <c r="F33" s="22">
        <f>IF(Register!O33="","",IFERROR(VLOOKUP(Register!O33,Listen!$I$2:$K$7,2,FALSE),""))</f>
        <v/>
      </c>
      <c r="G33" s="22">
        <f>IF(Register!O33="","",IFERROR(VLOOKUP(Register!O33,Listen!$I$2:$K$7,3,FALSE),""))</f>
        <v/>
      </c>
      <c r="H33" s="14" t="n"/>
      <c r="I33" s="14" t="n"/>
      <c r="J33" s="14" t="n"/>
      <c r="K33" s="11" t="n"/>
      <c r="L33" s="11" t="n"/>
      <c r="M33" s="11" t="n"/>
      <c r="N33" s="14" t="n"/>
      <c r="O33" s="14" t="n"/>
      <c r="P33" s="19">
        <f>IF(Register!B33="","",TRIM(IF(AND($K33&lt;&gt;"",$D33&lt;&gt;"",UPPER(TRIM($K33))=UPPER(TRIM($D33))),"Prüfung durch dieselbe Person wie die Umsetzung. ","")&amp;IF(AND($N33&lt;&gt;"",OR($J33="",$N33&lt;$J33)),"Geschlossen vor der Wirksamkeitsprüfung. ","")&amp;IF(AND($N33&lt;&gt;"",$N33=Register!$C33),"Am Tag der Feststellung geschlossen – Wirksamkeit kann so nicht geprüft sein. ","")&amp;IF(AND($H33&lt;&gt;"",OR($J33=$H33,$N33=$H33)),"Am Umsetzungstag geprüft/geschlossen: Das ist eine Absicht, keine Prüfung. ","")&amp;IF($M33="nicht wirksam","Nicht wirksam: Ursachenkette erneut durchgehen, Vorgang bleibt offen. ","")&amp;IF(AND($I33&lt;&gt;"",$J33="",$I33&lt;Stichtag),"Geplante Prüfung noch nicht erfolgt. ","")&amp;IF(AND($J33&lt;&gt;"",$M33=""),"Ergebnis der Prüfung fehlt. ","")&amp;IF(AND($N33&lt;&gt;"",$O33=""),"Rückmeldung an die Bereiche fehlt. ","")))</f>
        <v/>
      </c>
    </row>
    <row r="34" ht="44" customHeight="1">
      <c r="A34" s="18">
        <f>Register!A34</f>
        <v/>
      </c>
      <c r="B34" s="21">
        <f>IF(Register!B34="","",Register!B34)</f>
        <v/>
      </c>
      <c r="C34" s="21">
        <f>IF(Register!L34="","",Register!L34)</f>
        <v/>
      </c>
      <c r="D34" s="21">
        <f>IF(Register!P34="","",Register!P34)</f>
        <v/>
      </c>
      <c r="E34" s="21">
        <f>IF(Register!O34="","",Register!O34)</f>
        <v/>
      </c>
      <c r="F34" s="22">
        <f>IF(Register!O34="","",IFERROR(VLOOKUP(Register!O34,Listen!$I$2:$K$7,2,FALSE),""))</f>
        <v/>
      </c>
      <c r="G34" s="22">
        <f>IF(Register!O34="","",IFERROR(VLOOKUP(Register!O34,Listen!$I$2:$K$7,3,FALSE),""))</f>
        <v/>
      </c>
      <c r="H34" s="14" t="n"/>
      <c r="I34" s="14" t="n"/>
      <c r="J34" s="14" t="n"/>
      <c r="K34" s="11" t="n"/>
      <c r="L34" s="11" t="n"/>
      <c r="M34" s="11" t="n"/>
      <c r="N34" s="14" t="n"/>
      <c r="O34" s="14" t="n"/>
      <c r="P34" s="19">
        <f>IF(Register!B34="","",TRIM(IF(AND($K34&lt;&gt;"",$D34&lt;&gt;"",UPPER(TRIM($K34))=UPPER(TRIM($D34))),"Prüfung durch dieselbe Person wie die Umsetzung. ","")&amp;IF(AND($N34&lt;&gt;"",OR($J34="",$N34&lt;$J34)),"Geschlossen vor der Wirksamkeitsprüfung. ","")&amp;IF(AND($N34&lt;&gt;"",$N34=Register!$C34),"Am Tag der Feststellung geschlossen – Wirksamkeit kann so nicht geprüft sein. ","")&amp;IF(AND($H34&lt;&gt;"",OR($J34=$H34,$N34=$H34)),"Am Umsetzungstag geprüft/geschlossen: Das ist eine Absicht, keine Prüfung. ","")&amp;IF($M34="nicht wirksam","Nicht wirksam: Ursachenkette erneut durchgehen, Vorgang bleibt offen. ","")&amp;IF(AND($I34&lt;&gt;"",$J34="",$I34&lt;Stichtag),"Geplante Prüfung noch nicht erfolgt. ","")&amp;IF(AND($J34&lt;&gt;"",$M34=""),"Ergebnis der Prüfung fehlt. ","")&amp;IF(AND($N34&lt;&gt;"",$O34=""),"Rückmeldung an die Bereiche fehlt. ","")))</f>
        <v/>
      </c>
    </row>
    <row r="35" ht="44" customHeight="1">
      <c r="A35" s="18">
        <f>Register!A35</f>
        <v/>
      </c>
      <c r="B35" s="21">
        <f>IF(Register!B35="","",Register!B35)</f>
        <v/>
      </c>
      <c r="C35" s="21">
        <f>IF(Register!L35="","",Register!L35)</f>
        <v/>
      </c>
      <c r="D35" s="21">
        <f>IF(Register!P35="","",Register!P35)</f>
        <v/>
      </c>
      <c r="E35" s="21">
        <f>IF(Register!O35="","",Register!O35)</f>
        <v/>
      </c>
      <c r="F35" s="22">
        <f>IF(Register!O35="","",IFERROR(VLOOKUP(Register!O35,Listen!$I$2:$K$7,2,FALSE),""))</f>
        <v/>
      </c>
      <c r="G35" s="22">
        <f>IF(Register!O35="","",IFERROR(VLOOKUP(Register!O35,Listen!$I$2:$K$7,3,FALSE),""))</f>
        <v/>
      </c>
      <c r="H35" s="14" t="n"/>
      <c r="I35" s="14" t="n"/>
      <c r="J35" s="14" t="n"/>
      <c r="K35" s="11" t="n"/>
      <c r="L35" s="11" t="n"/>
      <c r="M35" s="11" t="n"/>
      <c r="N35" s="14" t="n"/>
      <c r="O35" s="14" t="n"/>
      <c r="P35" s="19">
        <f>IF(Register!B35="","",TRIM(IF(AND($K35&lt;&gt;"",$D35&lt;&gt;"",UPPER(TRIM($K35))=UPPER(TRIM($D35))),"Prüfung durch dieselbe Person wie die Umsetzung. ","")&amp;IF(AND($N35&lt;&gt;"",OR($J35="",$N35&lt;$J35)),"Geschlossen vor der Wirksamkeitsprüfung. ","")&amp;IF(AND($N35&lt;&gt;"",$N35=Register!$C35),"Am Tag der Feststellung geschlossen – Wirksamkeit kann so nicht geprüft sein. ","")&amp;IF(AND($H35&lt;&gt;"",OR($J35=$H35,$N35=$H35)),"Am Umsetzungstag geprüft/geschlossen: Das ist eine Absicht, keine Prüfung. ","")&amp;IF($M35="nicht wirksam","Nicht wirksam: Ursachenkette erneut durchgehen, Vorgang bleibt offen. ","")&amp;IF(AND($I35&lt;&gt;"",$J35="",$I35&lt;Stichtag),"Geplante Prüfung noch nicht erfolgt. ","")&amp;IF(AND($J35&lt;&gt;"",$M35=""),"Ergebnis der Prüfung fehlt. ","")&amp;IF(AND($N35&lt;&gt;"",$O35=""),"Rückmeldung an die Bereiche fehlt. ","")))</f>
        <v/>
      </c>
    </row>
    <row r="36" ht="44" customHeight="1">
      <c r="A36" s="18">
        <f>Register!A36</f>
        <v/>
      </c>
      <c r="B36" s="21">
        <f>IF(Register!B36="","",Register!B36)</f>
        <v/>
      </c>
      <c r="C36" s="21">
        <f>IF(Register!L36="","",Register!L36)</f>
        <v/>
      </c>
      <c r="D36" s="21">
        <f>IF(Register!P36="","",Register!P36)</f>
        <v/>
      </c>
      <c r="E36" s="21">
        <f>IF(Register!O36="","",Register!O36)</f>
        <v/>
      </c>
      <c r="F36" s="22">
        <f>IF(Register!O36="","",IFERROR(VLOOKUP(Register!O36,Listen!$I$2:$K$7,2,FALSE),""))</f>
        <v/>
      </c>
      <c r="G36" s="22">
        <f>IF(Register!O36="","",IFERROR(VLOOKUP(Register!O36,Listen!$I$2:$K$7,3,FALSE),""))</f>
        <v/>
      </c>
      <c r="H36" s="14" t="n"/>
      <c r="I36" s="14" t="n"/>
      <c r="J36" s="14" t="n"/>
      <c r="K36" s="11" t="n"/>
      <c r="L36" s="11" t="n"/>
      <c r="M36" s="11" t="n"/>
      <c r="N36" s="14" t="n"/>
      <c r="O36" s="14" t="n"/>
      <c r="P36" s="19">
        <f>IF(Register!B36="","",TRIM(IF(AND($K36&lt;&gt;"",$D36&lt;&gt;"",UPPER(TRIM($K36))=UPPER(TRIM($D36))),"Prüfung durch dieselbe Person wie die Umsetzung. ","")&amp;IF(AND($N36&lt;&gt;"",OR($J36="",$N36&lt;$J36)),"Geschlossen vor der Wirksamkeitsprüfung. ","")&amp;IF(AND($N36&lt;&gt;"",$N36=Register!$C36),"Am Tag der Feststellung geschlossen – Wirksamkeit kann so nicht geprüft sein. ","")&amp;IF(AND($H36&lt;&gt;"",OR($J36=$H36,$N36=$H36)),"Am Umsetzungstag geprüft/geschlossen: Das ist eine Absicht, keine Prüfung. ","")&amp;IF($M36="nicht wirksam","Nicht wirksam: Ursachenkette erneut durchgehen, Vorgang bleibt offen. ","")&amp;IF(AND($I36&lt;&gt;"",$J36="",$I36&lt;Stichtag),"Geplante Prüfung noch nicht erfolgt. ","")&amp;IF(AND($J36&lt;&gt;"",$M36=""),"Ergebnis der Prüfung fehlt. ","")&amp;IF(AND($N36&lt;&gt;"",$O36=""),"Rückmeldung an die Bereiche fehlt. ","")))</f>
        <v/>
      </c>
    </row>
    <row r="37" ht="44" customHeight="1">
      <c r="A37" s="18">
        <f>Register!A37</f>
        <v/>
      </c>
      <c r="B37" s="21">
        <f>IF(Register!B37="","",Register!B37)</f>
        <v/>
      </c>
      <c r="C37" s="21">
        <f>IF(Register!L37="","",Register!L37)</f>
        <v/>
      </c>
      <c r="D37" s="21">
        <f>IF(Register!P37="","",Register!P37)</f>
        <v/>
      </c>
      <c r="E37" s="21">
        <f>IF(Register!O37="","",Register!O37)</f>
        <v/>
      </c>
      <c r="F37" s="22">
        <f>IF(Register!O37="","",IFERROR(VLOOKUP(Register!O37,Listen!$I$2:$K$7,2,FALSE),""))</f>
        <v/>
      </c>
      <c r="G37" s="22">
        <f>IF(Register!O37="","",IFERROR(VLOOKUP(Register!O37,Listen!$I$2:$K$7,3,FALSE),""))</f>
        <v/>
      </c>
      <c r="H37" s="14" t="n"/>
      <c r="I37" s="14" t="n"/>
      <c r="J37" s="14" t="n"/>
      <c r="K37" s="11" t="n"/>
      <c r="L37" s="11" t="n"/>
      <c r="M37" s="11" t="n"/>
      <c r="N37" s="14" t="n"/>
      <c r="O37" s="14" t="n"/>
      <c r="P37" s="19">
        <f>IF(Register!B37="","",TRIM(IF(AND($K37&lt;&gt;"",$D37&lt;&gt;"",UPPER(TRIM($K37))=UPPER(TRIM($D37))),"Prüfung durch dieselbe Person wie die Umsetzung. ","")&amp;IF(AND($N37&lt;&gt;"",OR($J37="",$N37&lt;$J37)),"Geschlossen vor der Wirksamkeitsprüfung. ","")&amp;IF(AND($N37&lt;&gt;"",$N37=Register!$C37),"Am Tag der Feststellung geschlossen – Wirksamkeit kann so nicht geprüft sein. ","")&amp;IF(AND($H37&lt;&gt;"",OR($J37=$H37,$N37=$H37)),"Am Umsetzungstag geprüft/geschlossen: Das ist eine Absicht, keine Prüfung. ","")&amp;IF($M37="nicht wirksam","Nicht wirksam: Ursachenkette erneut durchgehen, Vorgang bleibt offen. ","")&amp;IF(AND($I37&lt;&gt;"",$J37="",$I37&lt;Stichtag),"Geplante Prüfung noch nicht erfolgt. ","")&amp;IF(AND($J37&lt;&gt;"",$M37=""),"Ergebnis der Prüfung fehlt. ","")&amp;IF(AND($N37&lt;&gt;"",$O37=""),"Rückmeldung an die Bereiche fehlt. ","")))</f>
        <v/>
      </c>
    </row>
    <row r="38" ht="44" customHeight="1">
      <c r="A38" s="18">
        <f>Register!A38</f>
        <v/>
      </c>
      <c r="B38" s="21">
        <f>IF(Register!B38="","",Register!B38)</f>
        <v/>
      </c>
      <c r="C38" s="21">
        <f>IF(Register!L38="","",Register!L38)</f>
        <v/>
      </c>
      <c r="D38" s="21">
        <f>IF(Register!P38="","",Register!P38)</f>
        <v/>
      </c>
      <c r="E38" s="21">
        <f>IF(Register!O38="","",Register!O38)</f>
        <v/>
      </c>
      <c r="F38" s="22">
        <f>IF(Register!O38="","",IFERROR(VLOOKUP(Register!O38,Listen!$I$2:$K$7,2,FALSE),""))</f>
        <v/>
      </c>
      <c r="G38" s="22">
        <f>IF(Register!O38="","",IFERROR(VLOOKUP(Register!O38,Listen!$I$2:$K$7,3,FALSE),""))</f>
        <v/>
      </c>
      <c r="H38" s="14" t="n"/>
      <c r="I38" s="14" t="n"/>
      <c r="J38" s="14" t="n"/>
      <c r="K38" s="11" t="n"/>
      <c r="L38" s="11" t="n"/>
      <c r="M38" s="11" t="n"/>
      <c r="N38" s="14" t="n"/>
      <c r="O38" s="14" t="n"/>
      <c r="P38" s="19">
        <f>IF(Register!B38="","",TRIM(IF(AND($K38&lt;&gt;"",$D38&lt;&gt;"",UPPER(TRIM($K38))=UPPER(TRIM($D38))),"Prüfung durch dieselbe Person wie die Umsetzung. ","")&amp;IF(AND($N38&lt;&gt;"",OR($J38="",$N38&lt;$J38)),"Geschlossen vor der Wirksamkeitsprüfung. ","")&amp;IF(AND($N38&lt;&gt;"",$N38=Register!$C38),"Am Tag der Feststellung geschlossen – Wirksamkeit kann so nicht geprüft sein. ","")&amp;IF(AND($H38&lt;&gt;"",OR($J38=$H38,$N38=$H38)),"Am Umsetzungstag geprüft/geschlossen: Das ist eine Absicht, keine Prüfung. ","")&amp;IF($M38="nicht wirksam","Nicht wirksam: Ursachenkette erneut durchgehen, Vorgang bleibt offen. ","")&amp;IF(AND($I38&lt;&gt;"",$J38="",$I38&lt;Stichtag),"Geplante Prüfung noch nicht erfolgt. ","")&amp;IF(AND($J38&lt;&gt;"",$M38=""),"Ergebnis der Prüfung fehlt. ","")&amp;IF(AND($N38&lt;&gt;"",$O38=""),"Rückmeldung an die Bereiche fehlt. ","")))</f>
        <v/>
      </c>
    </row>
    <row r="39" ht="44" customHeight="1">
      <c r="A39" s="18">
        <f>Register!A39</f>
        <v/>
      </c>
      <c r="B39" s="21">
        <f>IF(Register!B39="","",Register!B39)</f>
        <v/>
      </c>
      <c r="C39" s="21">
        <f>IF(Register!L39="","",Register!L39)</f>
        <v/>
      </c>
      <c r="D39" s="21">
        <f>IF(Register!P39="","",Register!P39)</f>
        <v/>
      </c>
      <c r="E39" s="21">
        <f>IF(Register!O39="","",Register!O39)</f>
        <v/>
      </c>
      <c r="F39" s="22">
        <f>IF(Register!O39="","",IFERROR(VLOOKUP(Register!O39,Listen!$I$2:$K$7,2,FALSE),""))</f>
        <v/>
      </c>
      <c r="G39" s="22">
        <f>IF(Register!O39="","",IFERROR(VLOOKUP(Register!O39,Listen!$I$2:$K$7,3,FALSE),""))</f>
        <v/>
      </c>
      <c r="H39" s="14" t="n"/>
      <c r="I39" s="14" t="n"/>
      <c r="J39" s="14" t="n"/>
      <c r="K39" s="11" t="n"/>
      <c r="L39" s="11" t="n"/>
      <c r="M39" s="11" t="n"/>
      <c r="N39" s="14" t="n"/>
      <c r="O39" s="14" t="n"/>
      <c r="P39" s="19">
        <f>IF(Register!B39="","",TRIM(IF(AND($K39&lt;&gt;"",$D39&lt;&gt;"",UPPER(TRIM($K39))=UPPER(TRIM($D39))),"Prüfung durch dieselbe Person wie die Umsetzung. ","")&amp;IF(AND($N39&lt;&gt;"",OR($J39="",$N39&lt;$J39)),"Geschlossen vor der Wirksamkeitsprüfung. ","")&amp;IF(AND($N39&lt;&gt;"",$N39=Register!$C39),"Am Tag der Feststellung geschlossen – Wirksamkeit kann so nicht geprüft sein. ","")&amp;IF(AND($H39&lt;&gt;"",OR($J39=$H39,$N39=$H39)),"Am Umsetzungstag geprüft/geschlossen: Das ist eine Absicht, keine Prüfung. ","")&amp;IF($M39="nicht wirksam","Nicht wirksam: Ursachenkette erneut durchgehen, Vorgang bleibt offen. ","")&amp;IF(AND($I39&lt;&gt;"",$J39="",$I39&lt;Stichtag),"Geplante Prüfung noch nicht erfolgt. ","")&amp;IF(AND($J39&lt;&gt;"",$M39=""),"Ergebnis der Prüfung fehlt. ","")&amp;IF(AND($N39&lt;&gt;"",$O39=""),"Rückmeldung an die Bereiche fehlt. ","")))</f>
        <v/>
      </c>
    </row>
    <row r="40" ht="44" customHeight="1">
      <c r="A40" s="18">
        <f>Register!A40</f>
        <v/>
      </c>
      <c r="B40" s="21">
        <f>IF(Register!B40="","",Register!B40)</f>
        <v/>
      </c>
      <c r="C40" s="21">
        <f>IF(Register!L40="","",Register!L40)</f>
        <v/>
      </c>
      <c r="D40" s="21">
        <f>IF(Register!P40="","",Register!P40)</f>
        <v/>
      </c>
      <c r="E40" s="21">
        <f>IF(Register!O40="","",Register!O40)</f>
        <v/>
      </c>
      <c r="F40" s="22">
        <f>IF(Register!O40="","",IFERROR(VLOOKUP(Register!O40,Listen!$I$2:$K$7,2,FALSE),""))</f>
        <v/>
      </c>
      <c r="G40" s="22">
        <f>IF(Register!O40="","",IFERROR(VLOOKUP(Register!O40,Listen!$I$2:$K$7,3,FALSE),""))</f>
        <v/>
      </c>
      <c r="H40" s="14" t="n"/>
      <c r="I40" s="14" t="n"/>
      <c r="J40" s="14" t="n"/>
      <c r="K40" s="11" t="n"/>
      <c r="L40" s="11" t="n"/>
      <c r="M40" s="11" t="n"/>
      <c r="N40" s="14" t="n"/>
      <c r="O40" s="14" t="n"/>
      <c r="P40" s="19">
        <f>IF(Register!B40="","",TRIM(IF(AND($K40&lt;&gt;"",$D40&lt;&gt;"",UPPER(TRIM($K40))=UPPER(TRIM($D40))),"Prüfung durch dieselbe Person wie die Umsetzung. ","")&amp;IF(AND($N40&lt;&gt;"",OR($J40="",$N40&lt;$J40)),"Geschlossen vor der Wirksamkeitsprüfung. ","")&amp;IF(AND($N40&lt;&gt;"",$N40=Register!$C40),"Am Tag der Feststellung geschlossen – Wirksamkeit kann so nicht geprüft sein. ","")&amp;IF(AND($H40&lt;&gt;"",OR($J40=$H40,$N40=$H40)),"Am Umsetzungstag geprüft/geschlossen: Das ist eine Absicht, keine Prüfung. ","")&amp;IF($M40="nicht wirksam","Nicht wirksam: Ursachenkette erneut durchgehen, Vorgang bleibt offen. ","")&amp;IF(AND($I40&lt;&gt;"",$J40="",$I40&lt;Stichtag),"Geplante Prüfung noch nicht erfolgt. ","")&amp;IF(AND($J40&lt;&gt;"",$M40=""),"Ergebnis der Prüfung fehlt. ","")&amp;IF(AND($N40&lt;&gt;"",$O40=""),"Rückmeldung an die Bereiche fehlt. ","")))</f>
        <v/>
      </c>
    </row>
    <row r="41" ht="44" customHeight="1">
      <c r="A41" s="18">
        <f>Register!A41</f>
        <v/>
      </c>
      <c r="B41" s="21">
        <f>IF(Register!B41="","",Register!B41)</f>
        <v/>
      </c>
      <c r="C41" s="21">
        <f>IF(Register!L41="","",Register!L41)</f>
        <v/>
      </c>
      <c r="D41" s="21">
        <f>IF(Register!P41="","",Register!P41)</f>
        <v/>
      </c>
      <c r="E41" s="21">
        <f>IF(Register!O41="","",Register!O41)</f>
        <v/>
      </c>
      <c r="F41" s="22">
        <f>IF(Register!O41="","",IFERROR(VLOOKUP(Register!O41,Listen!$I$2:$K$7,2,FALSE),""))</f>
        <v/>
      </c>
      <c r="G41" s="22">
        <f>IF(Register!O41="","",IFERROR(VLOOKUP(Register!O41,Listen!$I$2:$K$7,3,FALSE),""))</f>
        <v/>
      </c>
      <c r="H41" s="14" t="n"/>
      <c r="I41" s="14" t="n"/>
      <c r="J41" s="14" t="n"/>
      <c r="K41" s="11" t="n"/>
      <c r="L41" s="11" t="n"/>
      <c r="M41" s="11" t="n"/>
      <c r="N41" s="14" t="n"/>
      <c r="O41" s="14" t="n"/>
      <c r="P41" s="19">
        <f>IF(Register!B41="","",TRIM(IF(AND($K41&lt;&gt;"",$D41&lt;&gt;"",UPPER(TRIM($K41))=UPPER(TRIM($D41))),"Prüfung durch dieselbe Person wie die Umsetzung. ","")&amp;IF(AND($N41&lt;&gt;"",OR($J41="",$N41&lt;$J41)),"Geschlossen vor der Wirksamkeitsprüfung. ","")&amp;IF(AND($N41&lt;&gt;"",$N41=Register!$C41),"Am Tag der Feststellung geschlossen – Wirksamkeit kann so nicht geprüft sein. ","")&amp;IF(AND($H41&lt;&gt;"",OR($J41=$H41,$N41=$H41)),"Am Umsetzungstag geprüft/geschlossen: Das ist eine Absicht, keine Prüfung. ","")&amp;IF($M41="nicht wirksam","Nicht wirksam: Ursachenkette erneut durchgehen, Vorgang bleibt offen. ","")&amp;IF(AND($I41&lt;&gt;"",$J41="",$I41&lt;Stichtag),"Geplante Prüfung noch nicht erfolgt. ","")&amp;IF(AND($J41&lt;&gt;"",$M41=""),"Ergebnis der Prüfung fehlt. ","")&amp;IF(AND($N41&lt;&gt;"",$O41=""),"Rückmeldung an die Bereiche fehlt. ","")))</f>
        <v/>
      </c>
    </row>
    <row r="42" ht="44" customHeight="1">
      <c r="A42" s="18">
        <f>Register!A42</f>
        <v/>
      </c>
      <c r="B42" s="21">
        <f>IF(Register!B42="","",Register!B42)</f>
        <v/>
      </c>
      <c r="C42" s="21">
        <f>IF(Register!L42="","",Register!L42)</f>
        <v/>
      </c>
      <c r="D42" s="21">
        <f>IF(Register!P42="","",Register!P42)</f>
        <v/>
      </c>
      <c r="E42" s="21">
        <f>IF(Register!O42="","",Register!O42)</f>
        <v/>
      </c>
      <c r="F42" s="22">
        <f>IF(Register!O42="","",IFERROR(VLOOKUP(Register!O42,Listen!$I$2:$K$7,2,FALSE),""))</f>
        <v/>
      </c>
      <c r="G42" s="22">
        <f>IF(Register!O42="","",IFERROR(VLOOKUP(Register!O42,Listen!$I$2:$K$7,3,FALSE),""))</f>
        <v/>
      </c>
      <c r="H42" s="14" t="n"/>
      <c r="I42" s="14" t="n"/>
      <c r="J42" s="14" t="n"/>
      <c r="K42" s="11" t="n"/>
      <c r="L42" s="11" t="n"/>
      <c r="M42" s="11" t="n"/>
      <c r="N42" s="14" t="n"/>
      <c r="O42" s="14" t="n"/>
      <c r="P42" s="19">
        <f>IF(Register!B42="","",TRIM(IF(AND($K42&lt;&gt;"",$D42&lt;&gt;"",UPPER(TRIM($K42))=UPPER(TRIM($D42))),"Prüfung durch dieselbe Person wie die Umsetzung. ","")&amp;IF(AND($N42&lt;&gt;"",OR($J42="",$N42&lt;$J42)),"Geschlossen vor der Wirksamkeitsprüfung. ","")&amp;IF(AND($N42&lt;&gt;"",$N42=Register!$C42),"Am Tag der Feststellung geschlossen – Wirksamkeit kann so nicht geprüft sein. ","")&amp;IF(AND($H42&lt;&gt;"",OR($J42=$H42,$N42=$H42)),"Am Umsetzungstag geprüft/geschlossen: Das ist eine Absicht, keine Prüfung. ","")&amp;IF($M42="nicht wirksam","Nicht wirksam: Ursachenkette erneut durchgehen, Vorgang bleibt offen. ","")&amp;IF(AND($I42&lt;&gt;"",$J42="",$I42&lt;Stichtag),"Geplante Prüfung noch nicht erfolgt. ","")&amp;IF(AND($J42&lt;&gt;"",$M42=""),"Ergebnis der Prüfung fehlt. ","")&amp;IF(AND($N42&lt;&gt;"",$O42=""),"Rückmeldung an die Bereiche fehlt. ","")))</f>
        <v/>
      </c>
    </row>
    <row r="43" ht="44" customHeight="1">
      <c r="A43" s="18">
        <f>Register!A43</f>
        <v/>
      </c>
      <c r="B43" s="21">
        <f>IF(Register!B43="","",Register!B43)</f>
        <v/>
      </c>
      <c r="C43" s="21">
        <f>IF(Register!L43="","",Register!L43)</f>
        <v/>
      </c>
      <c r="D43" s="21">
        <f>IF(Register!P43="","",Register!P43)</f>
        <v/>
      </c>
      <c r="E43" s="21">
        <f>IF(Register!O43="","",Register!O43)</f>
        <v/>
      </c>
      <c r="F43" s="22">
        <f>IF(Register!O43="","",IFERROR(VLOOKUP(Register!O43,Listen!$I$2:$K$7,2,FALSE),""))</f>
        <v/>
      </c>
      <c r="G43" s="22">
        <f>IF(Register!O43="","",IFERROR(VLOOKUP(Register!O43,Listen!$I$2:$K$7,3,FALSE),""))</f>
        <v/>
      </c>
      <c r="H43" s="14" t="n"/>
      <c r="I43" s="14" t="n"/>
      <c r="J43" s="14" t="n"/>
      <c r="K43" s="11" t="n"/>
      <c r="L43" s="11" t="n"/>
      <c r="M43" s="11" t="n"/>
      <c r="N43" s="14" t="n"/>
      <c r="O43" s="14" t="n"/>
      <c r="P43" s="19">
        <f>IF(Register!B43="","",TRIM(IF(AND($K43&lt;&gt;"",$D43&lt;&gt;"",UPPER(TRIM($K43))=UPPER(TRIM($D43))),"Prüfung durch dieselbe Person wie die Umsetzung. ","")&amp;IF(AND($N43&lt;&gt;"",OR($J43="",$N43&lt;$J43)),"Geschlossen vor der Wirksamkeitsprüfung. ","")&amp;IF(AND($N43&lt;&gt;"",$N43=Register!$C43),"Am Tag der Feststellung geschlossen – Wirksamkeit kann so nicht geprüft sein. ","")&amp;IF(AND($H43&lt;&gt;"",OR($J43=$H43,$N43=$H43)),"Am Umsetzungstag geprüft/geschlossen: Das ist eine Absicht, keine Prüfung. ","")&amp;IF($M43="nicht wirksam","Nicht wirksam: Ursachenkette erneut durchgehen, Vorgang bleibt offen. ","")&amp;IF(AND($I43&lt;&gt;"",$J43="",$I43&lt;Stichtag),"Geplante Prüfung noch nicht erfolgt. ","")&amp;IF(AND($J43&lt;&gt;"",$M43=""),"Ergebnis der Prüfung fehlt. ","")&amp;IF(AND($N43&lt;&gt;"",$O43=""),"Rückmeldung an die Bereiche fehlt. ","")))</f>
        <v/>
      </c>
    </row>
    <row r="44" ht="44" customHeight="1">
      <c r="A44" s="18">
        <f>Register!A44</f>
        <v/>
      </c>
      <c r="B44" s="21">
        <f>IF(Register!B44="","",Register!B44)</f>
        <v/>
      </c>
      <c r="C44" s="21">
        <f>IF(Register!L44="","",Register!L44)</f>
        <v/>
      </c>
      <c r="D44" s="21">
        <f>IF(Register!P44="","",Register!P44)</f>
        <v/>
      </c>
      <c r="E44" s="21">
        <f>IF(Register!O44="","",Register!O44)</f>
        <v/>
      </c>
      <c r="F44" s="22">
        <f>IF(Register!O44="","",IFERROR(VLOOKUP(Register!O44,Listen!$I$2:$K$7,2,FALSE),""))</f>
        <v/>
      </c>
      <c r="G44" s="22">
        <f>IF(Register!O44="","",IFERROR(VLOOKUP(Register!O44,Listen!$I$2:$K$7,3,FALSE),""))</f>
        <v/>
      </c>
      <c r="H44" s="14" t="n"/>
      <c r="I44" s="14" t="n"/>
      <c r="J44" s="14" t="n"/>
      <c r="K44" s="11" t="n"/>
      <c r="L44" s="11" t="n"/>
      <c r="M44" s="11" t="n"/>
      <c r="N44" s="14" t="n"/>
      <c r="O44" s="14" t="n"/>
      <c r="P44" s="19">
        <f>IF(Register!B44="","",TRIM(IF(AND($K44&lt;&gt;"",$D44&lt;&gt;"",UPPER(TRIM($K44))=UPPER(TRIM($D44))),"Prüfung durch dieselbe Person wie die Umsetzung. ","")&amp;IF(AND($N44&lt;&gt;"",OR($J44="",$N44&lt;$J44)),"Geschlossen vor der Wirksamkeitsprüfung. ","")&amp;IF(AND($N44&lt;&gt;"",$N44=Register!$C44),"Am Tag der Feststellung geschlossen – Wirksamkeit kann so nicht geprüft sein. ","")&amp;IF(AND($H44&lt;&gt;"",OR($J44=$H44,$N44=$H44)),"Am Umsetzungstag geprüft/geschlossen: Das ist eine Absicht, keine Prüfung. ","")&amp;IF($M44="nicht wirksam","Nicht wirksam: Ursachenkette erneut durchgehen, Vorgang bleibt offen. ","")&amp;IF(AND($I44&lt;&gt;"",$J44="",$I44&lt;Stichtag),"Geplante Prüfung noch nicht erfolgt. ","")&amp;IF(AND($J44&lt;&gt;"",$M44=""),"Ergebnis der Prüfung fehlt. ","")&amp;IF(AND($N44&lt;&gt;"",$O44=""),"Rückmeldung an die Bereiche fehlt. ","")))</f>
        <v/>
      </c>
    </row>
    <row r="45" ht="44" customHeight="1">
      <c r="A45" s="18">
        <f>Register!A45</f>
        <v/>
      </c>
      <c r="B45" s="21">
        <f>IF(Register!B45="","",Register!B45)</f>
        <v/>
      </c>
      <c r="C45" s="21">
        <f>IF(Register!L45="","",Register!L45)</f>
        <v/>
      </c>
      <c r="D45" s="21">
        <f>IF(Register!P45="","",Register!P45)</f>
        <v/>
      </c>
      <c r="E45" s="21">
        <f>IF(Register!O45="","",Register!O45)</f>
        <v/>
      </c>
      <c r="F45" s="22">
        <f>IF(Register!O45="","",IFERROR(VLOOKUP(Register!O45,Listen!$I$2:$K$7,2,FALSE),""))</f>
        <v/>
      </c>
      <c r="G45" s="22">
        <f>IF(Register!O45="","",IFERROR(VLOOKUP(Register!O45,Listen!$I$2:$K$7,3,FALSE),""))</f>
        <v/>
      </c>
      <c r="H45" s="14" t="n"/>
      <c r="I45" s="14" t="n"/>
      <c r="J45" s="14" t="n"/>
      <c r="K45" s="11" t="n"/>
      <c r="L45" s="11" t="n"/>
      <c r="M45" s="11" t="n"/>
      <c r="N45" s="14" t="n"/>
      <c r="O45" s="14" t="n"/>
      <c r="P45" s="19">
        <f>IF(Register!B45="","",TRIM(IF(AND($K45&lt;&gt;"",$D45&lt;&gt;"",UPPER(TRIM($K45))=UPPER(TRIM($D45))),"Prüfung durch dieselbe Person wie die Umsetzung. ","")&amp;IF(AND($N45&lt;&gt;"",OR($J45="",$N45&lt;$J45)),"Geschlossen vor der Wirksamkeitsprüfung. ","")&amp;IF(AND($N45&lt;&gt;"",$N45=Register!$C45),"Am Tag der Feststellung geschlossen – Wirksamkeit kann so nicht geprüft sein. ","")&amp;IF(AND($H45&lt;&gt;"",OR($J45=$H45,$N45=$H45)),"Am Umsetzungstag geprüft/geschlossen: Das ist eine Absicht, keine Prüfung. ","")&amp;IF($M45="nicht wirksam","Nicht wirksam: Ursachenkette erneut durchgehen, Vorgang bleibt offen. ","")&amp;IF(AND($I45&lt;&gt;"",$J45="",$I45&lt;Stichtag),"Geplante Prüfung noch nicht erfolgt. ","")&amp;IF(AND($J45&lt;&gt;"",$M45=""),"Ergebnis der Prüfung fehlt. ","")&amp;IF(AND($N45&lt;&gt;"",$O45=""),"Rückmeldung an die Bereiche fehlt. ","")))</f>
        <v/>
      </c>
    </row>
    <row r="46" ht="44" customHeight="1">
      <c r="A46" s="18">
        <f>Register!A46</f>
        <v/>
      </c>
      <c r="B46" s="21">
        <f>IF(Register!B46="","",Register!B46)</f>
        <v/>
      </c>
      <c r="C46" s="21">
        <f>IF(Register!L46="","",Register!L46)</f>
        <v/>
      </c>
      <c r="D46" s="21">
        <f>IF(Register!P46="","",Register!P46)</f>
        <v/>
      </c>
      <c r="E46" s="21">
        <f>IF(Register!O46="","",Register!O46)</f>
        <v/>
      </c>
      <c r="F46" s="22">
        <f>IF(Register!O46="","",IFERROR(VLOOKUP(Register!O46,Listen!$I$2:$K$7,2,FALSE),""))</f>
        <v/>
      </c>
      <c r="G46" s="22">
        <f>IF(Register!O46="","",IFERROR(VLOOKUP(Register!O46,Listen!$I$2:$K$7,3,FALSE),""))</f>
        <v/>
      </c>
      <c r="H46" s="14" t="n"/>
      <c r="I46" s="14" t="n"/>
      <c r="J46" s="14" t="n"/>
      <c r="K46" s="11" t="n"/>
      <c r="L46" s="11" t="n"/>
      <c r="M46" s="11" t="n"/>
      <c r="N46" s="14" t="n"/>
      <c r="O46" s="14" t="n"/>
      <c r="P46" s="19">
        <f>IF(Register!B46="","",TRIM(IF(AND($K46&lt;&gt;"",$D46&lt;&gt;"",UPPER(TRIM($K46))=UPPER(TRIM($D46))),"Prüfung durch dieselbe Person wie die Umsetzung. ","")&amp;IF(AND($N46&lt;&gt;"",OR($J46="",$N46&lt;$J46)),"Geschlossen vor der Wirksamkeitsprüfung. ","")&amp;IF(AND($N46&lt;&gt;"",$N46=Register!$C46),"Am Tag der Feststellung geschlossen – Wirksamkeit kann so nicht geprüft sein. ","")&amp;IF(AND($H46&lt;&gt;"",OR($J46=$H46,$N46=$H46)),"Am Umsetzungstag geprüft/geschlossen: Das ist eine Absicht, keine Prüfung. ","")&amp;IF($M46="nicht wirksam","Nicht wirksam: Ursachenkette erneut durchgehen, Vorgang bleibt offen. ","")&amp;IF(AND($I46&lt;&gt;"",$J46="",$I46&lt;Stichtag),"Geplante Prüfung noch nicht erfolgt. ","")&amp;IF(AND($J46&lt;&gt;"",$M46=""),"Ergebnis der Prüfung fehlt. ","")&amp;IF(AND($N46&lt;&gt;"",$O46=""),"Rückmeldung an die Bereiche fehlt. ","")))</f>
        <v/>
      </c>
    </row>
    <row r="47" ht="44" customHeight="1">
      <c r="A47" s="18">
        <f>Register!A47</f>
        <v/>
      </c>
      <c r="B47" s="21">
        <f>IF(Register!B47="","",Register!B47)</f>
        <v/>
      </c>
      <c r="C47" s="21">
        <f>IF(Register!L47="","",Register!L47)</f>
        <v/>
      </c>
      <c r="D47" s="21">
        <f>IF(Register!P47="","",Register!P47)</f>
        <v/>
      </c>
      <c r="E47" s="21">
        <f>IF(Register!O47="","",Register!O47)</f>
        <v/>
      </c>
      <c r="F47" s="22">
        <f>IF(Register!O47="","",IFERROR(VLOOKUP(Register!O47,Listen!$I$2:$K$7,2,FALSE),""))</f>
        <v/>
      </c>
      <c r="G47" s="22">
        <f>IF(Register!O47="","",IFERROR(VLOOKUP(Register!O47,Listen!$I$2:$K$7,3,FALSE),""))</f>
        <v/>
      </c>
      <c r="H47" s="14" t="n"/>
      <c r="I47" s="14" t="n"/>
      <c r="J47" s="14" t="n"/>
      <c r="K47" s="11" t="n"/>
      <c r="L47" s="11" t="n"/>
      <c r="M47" s="11" t="n"/>
      <c r="N47" s="14" t="n"/>
      <c r="O47" s="14" t="n"/>
      <c r="P47" s="19">
        <f>IF(Register!B47="","",TRIM(IF(AND($K47&lt;&gt;"",$D47&lt;&gt;"",UPPER(TRIM($K47))=UPPER(TRIM($D47))),"Prüfung durch dieselbe Person wie die Umsetzung. ","")&amp;IF(AND($N47&lt;&gt;"",OR($J47="",$N47&lt;$J47)),"Geschlossen vor der Wirksamkeitsprüfung. ","")&amp;IF(AND($N47&lt;&gt;"",$N47=Register!$C47),"Am Tag der Feststellung geschlossen – Wirksamkeit kann so nicht geprüft sein. ","")&amp;IF(AND($H47&lt;&gt;"",OR($J47=$H47,$N47=$H47)),"Am Umsetzungstag geprüft/geschlossen: Das ist eine Absicht, keine Prüfung. ","")&amp;IF($M47="nicht wirksam","Nicht wirksam: Ursachenkette erneut durchgehen, Vorgang bleibt offen. ","")&amp;IF(AND($I47&lt;&gt;"",$J47="",$I47&lt;Stichtag),"Geplante Prüfung noch nicht erfolgt. ","")&amp;IF(AND($J47&lt;&gt;"",$M47=""),"Ergebnis der Prüfung fehlt. ","")&amp;IF(AND($N47&lt;&gt;"",$O47=""),"Rückmeldung an die Bereiche fehlt. ","")))</f>
        <v/>
      </c>
    </row>
  </sheetData>
  <autoFilter ref="A7:P47"/>
  <mergeCells count="4">
    <mergeCell ref="A6:G6"/>
    <mergeCell ref="H6:M6"/>
    <mergeCell ref="A4:K4"/>
    <mergeCell ref="N6:O6"/>
  </mergeCells>
  <conditionalFormatting sqref="P8:P47">
    <cfRule type="expression" priority="1" dxfId="0">
      <formula>LEN($P8)&gt;0</formula>
    </cfRule>
  </conditionalFormatting>
  <dataValidations count="6">
    <dataValidation sqref="M8:M47" showDropDown="0" showInputMessage="0" showErrorMessage="1" allowBlank="1" errorTitle="Bitte aus der Liste wählen" error="Bitte einen Wert aus der Liste wählen." type="list">
      <formula1>=Listen!$N$2:$N$4</formula1>
    </dataValidation>
    <dataValidation sqref="H8:H47" showDropDown="0" showInputMessage="0" showErrorMessage="1" allowBlank="1" errorTitle="Datum" error="Bitte ein Datum eintragen (TT.MM.JJJJ)." type="date" operator="greaterThan">
      <formula1>36526</formula1>
    </dataValidation>
    <dataValidation sqref="I8:I47" showDropDown="0" showInputMessage="0" showErrorMessage="1" allowBlank="1" errorTitle="Datum" error="Bitte ein Datum eintragen (TT.MM.JJJJ)." type="date" operator="greaterThan">
      <formula1>36526</formula1>
    </dataValidation>
    <dataValidation sqref="J8:J47" showDropDown="0" showInputMessage="0" showErrorMessage="1" allowBlank="1" errorTitle="Datum" error="Bitte ein Datum eintragen (TT.MM.JJJJ)." type="date" operator="greaterThan">
      <formula1>36526</formula1>
    </dataValidation>
    <dataValidation sqref="N8:N47" showDropDown="0" showInputMessage="0" showErrorMessage="1" allowBlank="1" errorTitle="Datum" error="Bitte ein Datum eintragen (TT.MM.JJJJ)." type="date" operator="greaterThan">
      <formula1>36526</formula1>
    </dataValidation>
    <dataValidation sqref="O8:O47" showDropDown="0" showInputMessage="0" showErrorMessage="1" allowBlank="1" errorTitle="Datum" error="Bitte ein Datum eintragen (TT.MM.JJJJ)." type="date" operator="greaterThan">
      <formula1>36526</formula1>
    </dataValidation>
  </dataValidations>
  <pageMargins left="0.4" right="0.4" top="0.5" bottom="0.6" header="0.5" footer="0.5"/>
  <pageSetup orientation="landscape" paperSize="9" fitToHeight="0" fitToWidth="2"/>
  <headerFooter>
    <oddHeader/>
    <oddFooter>&amp;C&amp;8 Das Steuer und die Lupe · Band 3b · buecher.effedore.com  ·  Seite &amp;P von &amp;N</oddFooter>
    <evenHeader/>
    <evenFooter/>
    <firstHeader/>
    <firstFooter/>
  </headerFooter>
  <colBreaks count="1" manualBreakCount="1">
    <brk id="7" min="0" max="16383" man="1"/>
  </colBreaks>
</worksheet>
</file>

<file path=xl/worksheets/sheet4.xml><?xml version="1.0" encoding="utf-8"?>
<worksheet xmlns="http://schemas.openxmlformats.org/spreadsheetml/2006/main">
  <sheetPr>
    <outlinePr summaryBelow="1" summaryRight="1"/>
    <pageSetUpPr fitToPage="1"/>
  </sheetPr>
  <dimension ref="A1:H50"/>
  <sheetViews>
    <sheetView showGridLines="0" workbookViewId="0">
      <selection activeCell="A1" sqref="A1"/>
    </sheetView>
  </sheetViews>
  <sheetFormatPr baseColWidth="8" defaultRowHeight="15"/>
  <cols>
    <col width="58" customWidth="1" min="1" max="1"/>
    <col width="14" customWidth="1" min="2" max="2"/>
    <col width="14" customWidth="1" min="3" max="3"/>
    <col width="14" customWidth="1" min="4" max="4"/>
    <col width="14" customWidth="1" min="5" max="5"/>
    <col width="14" customWidth="1" min="6" max="6"/>
    <col width="14" customWidth="1" min="7" max="7"/>
    <col width="40" customWidth="1" min="8" max="8"/>
  </cols>
  <sheetData>
    <row r="1" ht="26" customHeight="1">
      <c r="A1" s="1" t="inlineStr">
        <is>
          <t>Auswertung des Registers</t>
        </is>
      </c>
    </row>
    <row r="2">
      <c r="A2" s="2" t="inlineStr">
        <is>
          <t>Vorlage zu Abschnitt 3.11 des Bandes 3b · nur Formeln, keine Eingabe (außer dem Stichtag)</t>
        </is>
      </c>
    </row>
    <row r="3">
      <c r="A3" s="3" t="inlineStr">
        <is>
          <t>Das Steuer und die Lupe · Band 3b · buecher.effedore.com</t>
        </is>
      </c>
    </row>
    <row r="5">
      <c r="A5" s="10" t="inlineStr">
        <is>
          <t>Stichtag (Standard: heutiges Datum, überschreibbar)</t>
        </is>
      </c>
      <c r="B5" s="14">
        <f>TODAY()</f>
        <v/>
      </c>
    </row>
    <row r="7" ht="22" customHeight="1">
      <c r="A7" s="4" t="inlineStr">
        <is>
          <t>1 · Überblick</t>
        </is>
      </c>
      <c r="B7" s="5" t="n"/>
      <c r="C7" s="5" t="n"/>
      <c r="D7" s="5" t="n"/>
      <c r="E7" s="5" t="n"/>
      <c r="F7" s="5" t="n"/>
      <c r="G7" s="5" t="n"/>
      <c r="H7" s="5" t="n"/>
    </row>
    <row r="8" ht="24" customHeight="1">
      <c r="A8" s="23" t="inlineStr">
        <is>
          <t>Kennzahl</t>
        </is>
      </c>
      <c r="B8" s="23" t="inlineStr">
        <is>
          <t>Wert</t>
        </is>
      </c>
      <c r="C8" s="23" t="inlineStr">
        <is>
          <t>Anteil</t>
        </is>
      </c>
      <c r="D8" s="23" t="inlineStr">
        <is>
          <t>Wie sie zu lesen ist (nach dem Band)</t>
        </is>
      </c>
    </row>
    <row r="9" ht="17.8" customHeight="1">
      <c r="A9" s="24" t="inlineStr">
        <is>
          <t>Feststellungen insgesamt</t>
        </is>
      </c>
      <c r="B9" s="25">
        <f>SUMPRODUCT(--((Register!$B$8:$B$47&lt;&gt;"")))</f>
        <v/>
      </c>
      <c r="C9" s="7" t="n"/>
      <c r="D9" s="26" t="inlineStr">
        <is>
          <t>Alle Zeilen mit einer Feststellung.</t>
        </is>
      </c>
      <c r="E9" s="27" t="n"/>
      <c r="F9" s="27" t="n"/>
      <c r="G9" s="27" t="n"/>
      <c r="H9" s="27" t="n"/>
    </row>
    <row r="10" ht="28.84" customHeight="1">
      <c r="A10" s="7" t="inlineStr">
        <is>
          <t>davon geschlossen</t>
        </is>
      </c>
      <c r="B10" s="25">
        <f>SUMPRODUCT((Register!$B$8:$B$47&lt;&gt;"")*(LEFT(Register!$T$8:$T$47,11)="Geschlossen"))</f>
        <v/>
      </c>
      <c r="C10" s="28">
        <f>IF($B$9=0,"",B10/B$9)</f>
        <v/>
      </c>
      <c r="D10" s="26" t="inlineStr">
        <is>
          <t>Status «Geschlossen …». Erledigungsquote: bequem zu erheben, belohnt schnelles Schließen – sie darf sinken, wenn Vorgänge länger offen bleiben, und das ist keine Verschlechterung.</t>
        </is>
      </c>
      <c r="E10" s="27" t="n"/>
      <c r="F10" s="27" t="n"/>
      <c r="G10" s="27" t="n"/>
      <c r="H10" s="27" t="n"/>
    </row>
    <row r="11" ht="17.8" customHeight="1">
      <c r="A11" s="7" t="inlineStr">
        <is>
          <t>davon offen</t>
        </is>
      </c>
      <c r="B11" s="25">
        <f>SUMPRODUCT((Register!$B$8:$B$47&lt;&gt;"")*(LEFT(Register!$T$8:$T$47,11)&lt;&gt;"Geschlossen"))</f>
        <v/>
      </c>
      <c r="C11" s="28">
        <f>IF($B$9=0,"",B11/B$9)</f>
        <v/>
      </c>
      <c r="D11" s="26" t="inlineStr">
        <is>
          <t>Alles, was nicht geschlossen ist (auch ohne Status).</t>
        </is>
      </c>
      <c r="E11" s="27" t="n"/>
      <c r="F11" s="27" t="n"/>
      <c r="G11" s="27" t="n"/>
      <c r="H11" s="27" t="n"/>
    </row>
    <row r="12" ht="17.8" customHeight="1">
      <c r="A12" s="7" t="inlineStr">
        <is>
          <t>davon überfällig (Frist überschritten, nicht geschlossen)</t>
        </is>
      </c>
      <c r="B12" s="25">
        <f>SUMPRODUCT((Register!$B$8:$B$47&lt;&gt;"")*(Register!$Q$8:$Q$47&lt;&gt;"")*(Register!$Q$8:$Q$47&lt;Stichtag)*(LEFT(Register!$T$8:$T$47,11)&lt;&gt;"Geschlossen"))</f>
        <v/>
      </c>
      <c r="C12" s="28">
        <f>IF($B$9=0,"",B12/B$9)</f>
        <v/>
      </c>
      <c r="D12" s="26" t="inlineStr">
        <is>
          <t>Frist liegt vor dem Stichtag.</t>
        </is>
      </c>
      <c r="E12" s="27" t="n"/>
      <c r="F12" s="27" t="n"/>
      <c r="G12" s="27" t="n"/>
      <c r="H12" s="27" t="n"/>
    </row>
    <row r="13" ht="41.25999999999999" customHeight="1">
      <c r="A13" s="24" t="inlineStr">
        <is>
          <t>Wiederholungsquote: Anteil der Feststellungen, die schon einmal da waren</t>
        </is>
      </c>
      <c r="B13" s="25">
        <f>SUMPRODUCT((Register!$B$8:$B$47&lt;&gt;"")*(Register!$H$8:$H$47="Ja"))</f>
        <v/>
      </c>
      <c r="C13" s="28">
        <f>IF($B$9=0,"",B13/B$9)</f>
        <v/>
      </c>
      <c r="D13" s="26" t="inlineStr">
        <is>
          <t>Leitkennzahl statt der Erledigungsquote – die erste Zahl, die etwas über das System aussagt. Der Band gibt als Beispiel einen Ausgangswert von 31 % (19 von 61) und nach einem Jahr 17 % (Beispiel, kein Branchenwert).</t>
        </is>
      </c>
      <c r="E13" s="27" t="n"/>
      <c r="F13" s="27" t="n"/>
      <c r="G13" s="27" t="n"/>
      <c r="H13" s="27" t="n"/>
    </row>
    <row r="14" ht="41.25999999999999" customHeight="1">
      <c r="A14" s="24" t="inlineStr">
        <is>
          <t>Korrekturmaßnahmen oberhalb von Unterweisung und Schutzausrüstung (Anzahl)</t>
        </is>
      </c>
      <c r="B14" s="25">
        <f>SUMPRODUCT((Register!$L$8:$L$47&lt;&gt;"")*(Register!$O$8:$O$47&lt;&gt;"")*(Register!$O$8:$O$47&lt;&gt;"Unterweisung")*(Register!$O$8:$O$47&lt;&gt;"Schutzausrüstung"))</f>
        <v/>
      </c>
      <c r="C14" s="28">
        <f>IFERROR(B14/SUMPRODUCT((Register!$L$8:$L$47&lt;&gt;"")*(Register!$O$8:$O$47&lt;&gt;"")),"")</f>
        <v/>
      </c>
      <c r="D14" s="26" t="inlineStr">
        <is>
          <t>Zweite Kennzahl: misst, ob die Rangfolge aus 8.1.2 auch in der Nachbearbeitung angekommen ist. Anteil bezogen auf alle Korrekturmaßnahmen mit Art. (Auslegung dieser Vorlage nach dem Wortlaut des Bandes.)</t>
        </is>
      </c>
      <c r="E14" s="27" t="n"/>
      <c r="F14" s="27" t="n"/>
      <c r="G14" s="27" t="n"/>
      <c r="H14" s="27" t="n"/>
    </row>
    <row r="15" ht="28.84" customHeight="1">
      <c r="A15" s="7" t="inlineStr">
        <is>
          <t>Offene Punkte mit Budgetbedarf</t>
        </is>
      </c>
      <c r="B15" s="25">
        <f>SUMPRODUCT((Register!$B$8:$B$47&lt;&gt;"")*(Register!$R$8:$R$47="Ja")*(LEFT(Register!$T$8:$T$47,11)&lt;&gt;"Geschlossen"))</f>
        <v/>
      </c>
      <c r="C15" s="7" t="n"/>
      <c r="D15" s="26" t="inlineStr">
        <is>
          <t>Macht sichtbar, was das Haus weiß und noch nicht behoben hat – und bringt es vor die Direktion. Ein Befund, der geschlossen wurde, bekommt kein Geld.</t>
        </is>
      </c>
      <c r="E15" s="27" t="n"/>
      <c r="F15" s="27" t="n"/>
      <c r="G15" s="27" t="n"/>
      <c r="H15" s="27" t="n"/>
    </row>
    <row r="16" ht="17.8" customHeight="1">
      <c r="A16" s="7" t="inlineStr">
        <is>
          <t>Offene Punkte ohne Datum (keine Frist)</t>
        </is>
      </c>
      <c r="B16" s="25">
        <f>SUMPRODUCT((Register!$B$8:$B$47&lt;&gt;"")*(Register!$Q$8:$Q$47="")*(LEFT(Register!$T$8:$T$47,11)&lt;&gt;"Geschlossen"))</f>
        <v/>
      </c>
      <c r="C16" s="7" t="n"/>
      <c r="D16" s="26" t="inlineStr">
        <is>
          <t>Kulturindikator: Ob Zusagen verbindlich sind.</t>
        </is>
      </c>
      <c r="E16" s="27" t="n"/>
      <c r="F16" s="27" t="n"/>
      <c r="G16" s="27" t="n"/>
      <c r="H16" s="27" t="n"/>
    </row>
    <row r="17" ht="17.8" customHeight="1">
      <c r="A17" s="7" t="inlineStr">
        <is>
          <t>Ursache fehlt trotz Pflicht (ab «Mittel» oder Wiederholung)</t>
        </is>
      </c>
      <c r="B17" s="25">
        <f>SUMPRODUCT((Register!$B$8:$B$47&lt;&gt;"")*(((Register!$G$8:$G$47="Mittel")+(Register!$G$8:$G$47="Hoch")+(Register!$G$8:$G$47="Unmittelbare Gefahr")+(Register!$H$8:$H$47="Ja"))&gt;0)*(Register!$J$8:$J$47=""))</f>
        <v/>
      </c>
      <c r="C17" s="7" t="n"/>
      <c r="D17" s="26" t="inlineStr">
        <is>
          <t>Sollte 0 sein.</t>
        </is>
      </c>
      <c r="E17" s="27" t="n"/>
      <c r="F17" s="27" t="n"/>
      <c r="G17" s="27" t="n"/>
      <c r="H17" s="27" t="n"/>
    </row>
    <row r="18" ht="17.8" customHeight="1">
      <c r="A18" s="7" t="inlineStr">
        <is>
          <t>Geschlossen «nach Wirksamkeitsprüfung», aber ohne Prüfdatum</t>
        </is>
      </c>
      <c r="B18" s="25">
        <f>SUMPRODUCT((LEFT(Register!$T$8:$T$47,23)="Geschlossen (nach Wirks")*(Wirksamkeit!$J$8:$J$47=""))</f>
        <v/>
      </c>
      <c r="C18" s="7" t="n"/>
      <c r="D18" s="26" t="inlineStr">
        <is>
          <t>Sollte 0 sein: Wer am Tag der Umsetzung schließt, dokumentiert eine Absicht.</t>
        </is>
      </c>
      <c r="E18" s="27" t="n"/>
      <c r="F18" s="27" t="n"/>
      <c r="G18" s="27" t="n"/>
      <c r="H18" s="27" t="n"/>
    </row>
    <row r="19" ht="17.8" customHeight="1">
      <c r="A19" s="7" t="inlineStr">
        <is>
          <t>Wirksamkeit von derselben Person geprüft wie umgesetzt</t>
        </is>
      </c>
      <c r="B19" s="25">
        <f>SUMPRODUCT((Wirksamkeit!$K$8:$K$47&lt;&gt;"")*(Wirksamkeit!$D$8:$D$47&lt;&gt;"")*(UPPER(TRIM(Wirksamkeit!$K$8:$K$47))=UPPER(TRIM(Wirksamkeit!$D$8:$D$47))))</f>
        <v/>
      </c>
      <c r="C19" s="7" t="n"/>
      <c r="D19" s="26" t="inlineStr">
        <is>
          <t>Sollte 0 sein. Die Lösung in kleinen Häusern: über Kreuz.</t>
        </is>
      </c>
      <c r="E19" s="27" t="n"/>
      <c r="F19" s="27" t="n"/>
      <c r="G19" s="27" t="n"/>
      <c r="H19" s="27" t="n"/>
    </row>
    <row r="20" ht="17.8" customHeight="1">
      <c r="A20" s="7" t="inlineStr">
        <is>
          <t>Am Tag der Feststellung geschlossen</t>
        </is>
      </c>
      <c r="B20" s="25">
        <f>SUMPRODUCT((Wirksamkeit!$N$8:$N$47&lt;&gt;"")*(Register!$C$8:$C$47&lt;&gt;"")*(Wirksamkeit!$N$8:$N$47=Register!$C$8:$C$47))</f>
        <v/>
      </c>
      <c r="C20" s="7" t="n"/>
      <c r="D20" s="26" t="inlineStr">
        <is>
          <t>Sicheres Erkennungszeichen für eine Schließung ohne Wirksamkeitsprüfung.</t>
        </is>
      </c>
      <c r="E20" s="27" t="n"/>
      <c r="F20" s="27" t="n"/>
      <c r="G20" s="27" t="n"/>
      <c r="H20" s="27" t="n"/>
    </row>
    <row r="22" ht="22" customHeight="1">
      <c r="A22" s="4" t="inlineStr">
        <is>
          <t>2 · Nach Einstufung (Abschnitt 3.11, «Priorisierung und Fristen»)</t>
        </is>
      </c>
      <c r="B22" s="5" t="n"/>
      <c r="C22" s="5" t="n"/>
      <c r="D22" s="5" t="n"/>
      <c r="E22" s="5" t="n"/>
      <c r="F22" s="5" t="n"/>
      <c r="G22" s="5" t="n"/>
      <c r="H22" s="5" t="n"/>
    </row>
    <row r="23" ht="30" customHeight="1">
      <c r="A23" s="23" t="inlineStr">
        <is>
          <t>Einstufung</t>
        </is>
      </c>
      <c r="B23" s="23" t="inlineStr">
        <is>
          <t>Anzahl</t>
        </is>
      </c>
      <c r="C23" s="23" t="inlineStr">
        <is>
          <t>davon offen</t>
        </is>
      </c>
      <c r="D23" s="23" t="inlineStr">
        <is>
          <t>davon überfällig</t>
        </is>
      </c>
      <c r="E23" s="23" t="inlineStr">
        <is>
          <t>davon Wiederholung</t>
        </is>
      </c>
      <c r="F23" s="23" t="inlineStr">
        <is>
          <t>Typische Frist für die Korrekturmaßnahme (Band)</t>
        </is>
      </c>
    </row>
    <row r="24">
      <c r="A24" s="7">
        <f>Listen!$B$2</f>
        <v/>
      </c>
      <c r="B24" s="25">
        <f>SUMPRODUCT((Register!$B$8:$B$47&lt;&gt;"")*(Register!$G$8:$G$47=$A24))</f>
        <v/>
      </c>
      <c r="C24" s="25">
        <f>SUMPRODUCT((Register!$B$8:$B$47&lt;&gt;"")*(Register!$G$8:$G$47=$A24)*(LEFT(Register!$T$8:$T$47,11)&lt;&gt;"Geschlossen"))</f>
        <v/>
      </c>
      <c r="D24" s="25">
        <f>SUMPRODUCT((Register!$B$8:$B$47&lt;&gt;"")*(Register!$G$8:$G$47=$A24)*(Register!$Q$8:$Q$47&lt;&gt;"")*(Register!$Q$8:$Q$47&lt;Stichtag)*(LEFT(Register!$T$8:$T$47,11)&lt;&gt;"Geschlossen"))</f>
        <v/>
      </c>
      <c r="E24" s="25">
        <f>SUMPRODUCT((Register!$B$8:$B$47&lt;&gt;"")*(Register!$G$8:$G$47=$A24)*(Register!$H$8:$H$47="Ja"))</f>
        <v/>
      </c>
      <c r="F24" s="26">
        <f>Listen!$E$2</f>
        <v/>
      </c>
      <c r="G24" s="27" t="n"/>
      <c r="H24" s="27" t="n"/>
    </row>
    <row r="25">
      <c r="A25" s="7">
        <f>Listen!$B$3</f>
        <v/>
      </c>
      <c r="B25" s="25">
        <f>SUMPRODUCT((Register!$B$8:$B$47&lt;&gt;"")*(Register!$G$8:$G$47=$A25))</f>
        <v/>
      </c>
      <c r="C25" s="25">
        <f>SUMPRODUCT((Register!$B$8:$B$47&lt;&gt;"")*(Register!$G$8:$G$47=$A25)*(LEFT(Register!$T$8:$T$47,11)&lt;&gt;"Geschlossen"))</f>
        <v/>
      </c>
      <c r="D25" s="25">
        <f>SUMPRODUCT((Register!$B$8:$B$47&lt;&gt;"")*(Register!$G$8:$G$47=$A25)*(Register!$Q$8:$Q$47&lt;&gt;"")*(Register!$Q$8:$Q$47&lt;Stichtag)*(LEFT(Register!$T$8:$T$47,11)&lt;&gt;"Geschlossen"))</f>
        <v/>
      </c>
      <c r="E25" s="25">
        <f>SUMPRODUCT((Register!$B$8:$B$47&lt;&gt;"")*(Register!$G$8:$G$47=$A25)*(Register!$H$8:$H$47="Ja"))</f>
        <v/>
      </c>
      <c r="F25" s="26">
        <f>Listen!$E$3</f>
        <v/>
      </c>
      <c r="G25" s="27" t="n"/>
      <c r="H25" s="27" t="n"/>
    </row>
    <row r="26">
      <c r="A26" s="7">
        <f>Listen!$B$4</f>
        <v/>
      </c>
      <c r="B26" s="25">
        <f>SUMPRODUCT((Register!$B$8:$B$47&lt;&gt;"")*(Register!$G$8:$G$47=$A26))</f>
        <v/>
      </c>
      <c r="C26" s="25">
        <f>SUMPRODUCT((Register!$B$8:$B$47&lt;&gt;"")*(Register!$G$8:$G$47=$A26)*(LEFT(Register!$T$8:$T$47,11)&lt;&gt;"Geschlossen"))</f>
        <v/>
      </c>
      <c r="D26" s="25">
        <f>SUMPRODUCT((Register!$B$8:$B$47&lt;&gt;"")*(Register!$G$8:$G$47=$A26)*(Register!$Q$8:$Q$47&lt;&gt;"")*(Register!$Q$8:$Q$47&lt;Stichtag)*(LEFT(Register!$T$8:$T$47,11)&lt;&gt;"Geschlossen"))</f>
        <v/>
      </c>
      <c r="E26" s="25">
        <f>SUMPRODUCT((Register!$B$8:$B$47&lt;&gt;"")*(Register!$G$8:$G$47=$A26)*(Register!$H$8:$H$47="Ja"))</f>
        <v/>
      </c>
      <c r="F26" s="26">
        <f>Listen!$E$4</f>
        <v/>
      </c>
      <c r="G26" s="27" t="n"/>
      <c r="H26" s="27" t="n"/>
    </row>
    <row r="27">
      <c r="A27" s="7">
        <f>Listen!$B$5</f>
        <v/>
      </c>
      <c r="B27" s="25">
        <f>SUMPRODUCT((Register!$B$8:$B$47&lt;&gt;"")*(Register!$G$8:$G$47=$A27))</f>
        <v/>
      </c>
      <c r="C27" s="25">
        <f>SUMPRODUCT((Register!$B$8:$B$47&lt;&gt;"")*(Register!$G$8:$G$47=$A27)*(LEFT(Register!$T$8:$T$47,11)&lt;&gt;"Geschlossen"))</f>
        <v/>
      </c>
      <c r="D27" s="25">
        <f>SUMPRODUCT((Register!$B$8:$B$47&lt;&gt;"")*(Register!$G$8:$G$47=$A27)*(Register!$Q$8:$Q$47&lt;&gt;"")*(Register!$Q$8:$Q$47&lt;Stichtag)*(LEFT(Register!$T$8:$T$47,11)&lt;&gt;"Geschlossen"))</f>
        <v/>
      </c>
      <c r="E27" s="25">
        <f>SUMPRODUCT((Register!$B$8:$B$47&lt;&gt;"")*(Register!$G$8:$G$47=$A27)*(Register!$H$8:$H$47="Ja"))</f>
        <v/>
      </c>
      <c r="F27" s="26">
        <f>Listen!$E$5</f>
        <v/>
      </c>
      <c r="G27" s="27" t="n"/>
      <c r="H27" s="27" t="n"/>
    </row>
    <row r="28">
      <c r="A28" s="29" t="inlineStr">
        <is>
          <t>ohne Einstufung (bitte zuordnen)</t>
        </is>
      </c>
      <c r="B28" s="25">
        <f>SUMPRODUCT((Register!$B$8:$B$47&lt;&gt;"")*(Register!$G$8:$G$47=""))</f>
        <v/>
      </c>
      <c r="C28" s="25">
        <f>SUMPRODUCT((Register!$B$8:$B$47&lt;&gt;"")*(Register!$G$8:$G$47="")*(LEFT(Register!$T$8:$T$47,11)&lt;&gt;"Geschlossen"))</f>
        <v/>
      </c>
      <c r="D28" s="25">
        <f>SUMPRODUCT((Register!$B$8:$B$47&lt;&gt;"")*(Register!$G$8:$G$47="")*(Register!$Q$8:$Q$47&lt;&gt;"")*(Register!$Q$8:$Q$47&lt;Stichtag)*(LEFT(Register!$T$8:$T$47,11)&lt;&gt;"Geschlossen"))</f>
        <v/>
      </c>
      <c r="E28" s="25">
        <f>SUMPRODUCT((Register!$B$8:$B$47&lt;&gt;"")*(Register!$G$8:$G$47="")*(Register!$H$8:$H$47="Ja"))</f>
        <v/>
      </c>
    </row>
    <row r="30" ht="22" customHeight="1">
      <c r="A30" s="4" t="inlineStr">
        <is>
          <t>3 · Korrekturmaßnahmen nach der Rangfolge aus 8.1.2</t>
        </is>
      </c>
      <c r="B30" s="5" t="n"/>
      <c r="C30" s="5" t="n"/>
      <c r="D30" s="5" t="n"/>
      <c r="E30" s="5" t="n"/>
      <c r="F30" s="5" t="n"/>
      <c r="G30" s="5" t="n"/>
      <c r="H30" s="5" t="n"/>
    </row>
    <row r="31" ht="26" customHeight="1">
      <c r="A31" s="23" t="inlineStr">
        <is>
          <t>Stufe der Rangfolge</t>
        </is>
      </c>
      <c r="B31" s="23" t="inlineStr">
        <is>
          <t>Anzahl</t>
        </is>
      </c>
      <c r="C31" s="23" t="inlineStr">
        <is>
          <t>Anteil</t>
        </is>
      </c>
      <c r="D31" s="23" t="inlineStr">
        <is>
          <t>davon offen</t>
        </is>
      </c>
    </row>
    <row r="32">
      <c r="A32" s="7">
        <f>Listen!$H$2</f>
        <v/>
      </c>
      <c r="B32" s="25">
        <f>SUMPRODUCT((Register!$L$8:$L$47&lt;&gt;"")*(Register!$N$8:$N$47=$A32))</f>
        <v/>
      </c>
      <c r="C32" s="28">
        <f>IF(SUM($B$32:$B$37)=0,"",B32/SUM($B$32:$B$37))</f>
        <v/>
      </c>
      <c r="D32" s="25">
        <f>SUMPRODUCT((Register!$L$8:$L$47&lt;&gt;"")*(Register!$N$8:$N$47=$A32)*(LEFT(Register!$T$8:$T$47,11)&lt;&gt;"Geschlossen"))</f>
        <v/>
      </c>
    </row>
    <row r="33">
      <c r="A33" s="7">
        <f>Listen!$H$3</f>
        <v/>
      </c>
      <c r="B33" s="25">
        <f>SUMPRODUCT((Register!$L$8:$L$47&lt;&gt;"")*(Register!$N$8:$N$47=$A33))</f>
        <v/>
      </c>
      <c r="C33" s="28">
        <f>IF(SUM($B$32:$B$37)=0,"",B33/SUM($B$32:$B$37))</f>
        <v/>
      </c>
      <c r="D33" s="25">
        <f>SUMPRODUCT((Register!$L$8:$L$47&lt;&gt;"")*(Register!$N$8:$N$47=$A33)*(LEFT(Register!$T$8:$T$47,11)&lt;&gt;"Geschlossen"))</f>
        <v/>
      </c>
    </row>
    <row r="34">
      <c r="A34" s="7">
        <f>Listen!$H$4</f>
        <v/>
      </c>
      <c r="B34" s="25">
        <f>SUMPRODUCT((Register!$L$8:$L$47&lt;&gt;"")*(Register!$N$8:$N$47=$A34))</f>
        <v/>
      </c>
      <c r="C34" s="28">
        <f>IF(SUM($B$32:$B$37)=0,"",B34/SUM($B$32:$B$37))</f>
        <v/>
      </c>
      <c r="D34" s="25">
        <f>SUMPRODUCT((Register!$L$8:$L$47&lt;&gt;"")*(Register!$N$8:$N$47=$A34)*(LEFT(Register!$T$8:$T$47,11)&lt;&gt;"Geschlossen"))</f>
        <v/>
      </c>
    </row>
    <row r="35">
      <c r="A35" s="7">
        <f>Listen!$H$5</f>
        <v/>
      </c>
      <c r="B35" s="25">
        <f>SUMPRODUCT((Register!$L$8:$L$47&lt;&gt;"")*(Register!$N$8:$N$47=$A35))</f>
        <v/>
      </c>
      <c r="C35" s="28">
        <f>IF(SUM($B$32:$B$37)=0,"",B35/SUM($B$32:$B$37))</f>
        <v/>
      </c>
      <c r="D35" s="25">
        <f>SUMPRODUCT((Register!$L$8:$L$47&lt;&gt;"")*(Register!$N$8:$N$47=$A35)*(LEFT(Register!$T$8:$T$47,11)&lt;&gt;"Geschlossen"))</f>
        <v/>
      </c>
    </row>
    <row r="36">
      <c r="A36" s="7">
        <f>Listen!$H$6</f>
        <v/>
      </c>
      <c r="B36" s="25">
        <f>SUMPRODUCT((Register!$L$8:$L$47&lt;&gt;"")*(Register!$N$8:$N$47=$A36))</f>
        <v/>
      </c>
      <c r="C36" s="28">
        <f>IF(SUM($B$32:$B$37)=0,"",B36/SUM($B$32:$B$37))</f>
        <v/>
      </c>
      <c r="D36" s="25">
        <f>SUMPRODUCT((Register!$L$8:$L$47&lt;&gt;"")*(Register!$N$8:$N$47=$A36)*(LEFT(Register!$T$8:$T$47,11)&lt;&gt;"Geschlossen"))</f>
        <v/>
      </c>
    </row>
    <row r="37">
      <c r="A37" s="29" t="inlineStr">
        <is>
          <t>ohne Angabe der Stufe</t>
        </is>
      </c>
      <c r="B37" s="25">
        <f>SUMPRODUCT((Register!$L$8:$L$47&lt;&gt;"")*(Register!$N$8:$N$47=""))</f>
        <v/>
      </c>
      <c r="C37" s="28">
        <f>IF(SUM($B$32:$B$37)=0,"",B37/SUM($B$32:$B$37))</f>
        <v/>
      </c>
      <c r="D37" s="25">
        <f>SUMPRODUCT((Register!$L$8:$L$47&lt;&gt;"")*(Register!$N$8:$N$47="")*(LEFT(Register!$T$8:$T$47,11)&lt;&gt;"Geschlossen"))</f>
        <v/>
      </c>
    </row>
    <row r="39" ht="22" customHeight="1">
      <c r="A39" s="4" t="inlineStr">
        <is>
          <t>4 · Nach Status</t>
        </is>
      </c>
      <c r="B39" s="5" t="n"/>
      <c r="C39" s="5" t="n"/>
      <c r="D39" s="5" t="n"/>
      <c r="E39" s="5" t="n"/>
      <c r="F39" s="5" t="n"/>
      <c r="G39" s="5" t="n"/>
      <c r="H39" s="5" t="n"/>
    </row>
    <row r="40" ht="24" customHeight="1">
      <c r="A40" s="23" t="inlineStr">
        <is>
          <t>Status</t>
        </is>
      </c>
      <c r="B40" s="23" t="inlineStr">
        <is>
          <t>Anzahl</t>
        </is>
      </c>
    </row>
    <row r="41">
      <c r="A41" s="7">
        <f>Listen!$M$2</f>
        <v/>
      </c>
      <c r="B41" s="25">
        <f>SUMPRODUCT((Register!$B$8:$B$47&lt;&gt;"")*(Register!$T$8:$T$47=$A41))</f>
        <v/>
      </c>
    </row>
    <row r="42">
      <c r="A42" s="7">
        <f>Listen!$M$3</f>
        <v/>
      </c>
      <c r="B42" s="25">
        <f>SUMPRODUCT((Register!$B$8:$B$47&lt;&gt;"")*(Register!$T$8:$T$47=$A42))</f>
        <v/>
      </c>
    </row>
    <row r="43">
      <c r="A43" s="7">
        <f>Listen!$M$4</f>
        <v/>
      </c>
      <c r="B43" s="25">
        <f>SUMPRODUCT((Register!$B$8:$B$47&lt;&gt;"")*(Register!$T$8:$T$47=$A43))</f>
        <v/>
      </c>
    </row>
    <row r="44">
      <c r="A44" s="7">
        <f>Listen!$M$5</f>
        <v/>
      </c>
      <c r="B44" s="25">
        <f>SUMPRODUCT((Register!$B$8:$B$47&lt;&gt;"")*(Register!$T$8:$T$47=$A44))</f>
        <v/>
      </c>
    </row>
    <row r="45">
      <c r="A45" s="7">
        <f>Listen!$M$6</f>
        <v/>
      </c>
      <c r="B45" s="25">
        <f>SUMPRODUCT((Register!$B$8:$B$47&lt;&gt;"")*(Register!$T$8:$T$47=$A45))</f>
        <v/>
      </c>
    </row>
    <row r="46">
      <c r="A46" s="7">
        <f>Listen!$M$7</f>
        <v/>
      </c>
      <c r="B46" s="25">
        <f>SUMPRODUCT((Register!$B$8:$B$47&lt;&gt;"")*(Register!$T$8:$T$47=$A46))</f>
        <v/>
      </c>
    </row>
    <row r="47">
      <c r="A47" s="7">
        <f>Listen!$M$8</f>
        <v/>
      </c>
      <c r="B47" s="25">
        <f>SUMPRODUCT((Register!$B$8:$B$47&lt;&gt;"")*(Register!$T$8:$T$47=$A47))</f>
        <v/>
      </c>
    </row>
    <row r="48">
      <c r="A48" s="29" t="inlineStr">
        <is>
          <t>ohne Status</t>
        </is>
      </c>
      <c r="B48" s="25">
        <f>SUMPRODUCT((Register!$B$8:$B$47&lt;&gt;"")*(Register!$T$8:$T$47=""))</f>
        <v/>
      </c>
    </row>
    <row r="50" ht="42" customHeight="1">
      <c r="A50" s="9" t="inlineStr">
        <is>
          <t>Für die Managementbewertung: Wiederholungsquote und Anteil der Korrekturmaßnahmen oberhalb von Unterweisung und Schutzausrüstung nebeneinander berichten – und die Erledigungsquote nur zur Einordnung. Die Zahl der offenen Punkte mit Budgetbedarf misst die Ehrlichkeit des Systems. Die Aussagen über Wirkung auf Kosten und Auditaufwand im Band sind Modellannahmen aus operativer Erfahrung, kein belegter Branchenwert.</t>
        </is>
      </c>
    </row>
  </sheetData>
  <mergeCells count="23">
    <mergeCell ref="A30:H30"/>
    <mergeCell ref="D20:H20"/>
    <mergeCell ref="A39:H39"/>
    <mergeCell ref="D10:H10"/>
    <mergeCell ref="D19:H19"/>
    <mergeCell ref="F26:H26"/>
    <mergeCell ref="F23:H23"/>
    <mergeCell ref="A7:H7"/>
    <mergeCell ref="F27:H27"/>
    <mergeCell ref="D11:H11"/>
    <mergeCell ref="D13:H13"/>
    <mergeCell ref="D17:H17"/>
    <mergeCell ref="A50:H50"/>
    <mergeCell ref="D16:H16"/>
    <mergeCell ref="D18:H18"/>
    <mergeCell ref="A22:H22"/>
    <mergeCell ref="D9:H9"/>
    <mergeCell ref="F25:H25"/>
    <mergeCell ref="D12:H12"/>
    <mergeCell ref="D8:H8"/>
    <mergeCell ref="D15:H15"/>
    <mergeCell ref="D14:H14"/>
    <mergeCell ref="F24:H24"/>
  </mergeCells>
  <pageMargins left="0.4" right="0.4" top="0.5" bottom="0.6"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66"/>
  <sheetViews>
    <sheetView showGridLines="0" workbookViewId="0">
      <selection activeCell="A1" sqref="A1"/>
    </sheetView>
  </sheetViews>
  <sheetFormatPr baseColWidth="8" defaultRowHeight="15"/>
  <cols>
    <col width="36" customWidth="1" min="1" max="1"/>
    <col width="40" customWidth="1" min="2" max="2"/>
    <col width="40" customWidth="1" min="3" max="3"/>
    <col width="40" customWidth="1" min="4" max="4"/>
    <col width="20" customWidth="1" min="5" max="5"/>
  </cols>
  <sheetData>
    <row r="1" ht="26" customHeight="1">
      <c r="A1" s="1" t="inlineStr">
        <is>
          <t>Hilfen und Beispiele aus dem Band</t>
        </is>
      </c>
    </row>
    <row r="2">
      <c r="A2" s="2" t="inlineStr">
        <is>
          <t>Vorlage zu Abschnitt 3.11 des Bandes 3b · Beispiele sind Illustrationen aus dem Band («Beispiel»), keine Vorgaben und keine Branchenwerte</t>
        </is>
      </c>
    </row>
    <row r="3">
      <c r="A3" s="3" t="inlineStr">
        <is>
          <t>Das Steuer und die Lupe · Band 3b · buecher.effedore.com</t>
        </is>
      </c>
    </row>
    <row r="5" ht="22" customHeight="1">
      <c r="A5" s="4" t="inlineStr">
        <is>
          <t>A · Sofortmaßnahme, Korrektur und Korrekturmaßnahme (Abschnitt 3.11)</t>
        </is>
      </c>
      <c r="B5" s="5" t="n"/>
      <c r="C5" s="5" t="n"/>
      <c r="D5" s="5" t="n"/>
      <c r="E5" s="5" t="n"/>
    </row>
    <row r="6" ht="26" customHeight="1">
      <c r="A6" s="23" t="inlineStr"/>
      <c r="B6" s="23" t="inlineStr">
        <is>
          <t>Sofortmaßnahme</t>
        </is>
      </c>
      <c r="C6" s="23" t="inlineStr">
        <is>
          <t>Korrektur</t>
        </is>
      </c>
      <c r="D6" s="23" t="inlineStr">
        <is>
          <t>Korrekturmaßnahme</t>
        </is>
      </c>
    </row>
    <row r="7" ht="30.22" customHeight="1">
      <c r="A7" s="30" t="inlineStr">
        <is>
          <t>Was sie tut</t>
        </is>
      </c>
      <c r="B7" s="8" t="inlineStr">
        <is>
          <t>Beendet die unmittelbare Gefahr</t>
        </is>
      </c>
      <c r="C7" s="8" t="inlineStr">
        <is>
          <t>Beseitigt den festgestellten Zustand</t>
        </is>
      </c>
      <c r="D7" s="8" t="inlineStr">
        <is>
          <t>Beseitigt die Ursache, damit er nicht wiederkehrt</t>
        </is>
      </c>
    </row>
    <row r="8" ht="30.22" customHeight="1">
      <c r="A8" s="30" t="inlineStr">
        <is>
          <t>Beispiel Spüle</t>
        </is>
      </c>
      <c r="B8" s="8" t="inlineStr">
        <is>
          <t>Umfüllen wird bis auf Weiteres eingestellt</t>
        </is>
      </c>
      <c r="C8" s="8" t="inlineStr">
        <is>
          <t>Brille wird aufgesetzt</t>
        </is>
      </c>
      <c r="D8" s="8" t="inlineStr">
        <is>
          <t>Dosieranlage angeschafft – das Umfüllen entfällt</t>
        </is>
      </c>
    </row>
    <row r="9" ht="17.11" customHeight="1">
      <c r="A9" s="30" t="inlineStr">
        <is>
          <t>Zeitpunkt</t>
        </is>
      </c>
      <c r="B9" s="8" t="inlineStr">
        <is>
          <t>Sofort</t>
        </is>
      </c>
      <c r="C9" s="8" t="inlineStr">
        <is>
          <t>Kurzfristig</t>
        </is>
      </c>
      <c r="D9" s="8" t="inlineStr">
        <is>
          <t>Nach der Ursachenanalyse</t>
        </is>
      </c>
    </row>
    <row r="10" ht="17.11" customHeight="1">
      <c r="A10" s="30" t="inlineStr">
        <is>
          <t>Wer entscheidet</t>
        </is>
      </c>
      <c r="B10" s="8" t="inlineStr">
        <is>
          <t>Wer es bemerkt</t>
        </is>
      </c>
      <c r="C10" s="8" t="inlineStr">
        <is>
          <t>Der Bereich</t>
        </is>
      </c>
      <c r="D10" s="8" t="inlineStr">
        <is>
          <t>Die Leitung, weil sie meist Geld kostet</t>
        </is>
      </c>
    </row>
    <row r="11" ht="17.11" customHeight="1">
      <c r="A11" s="30" t="inlineStr">
        <is>
          <t>Woran man sie erkennt</t>
        </is>
      </c>
      <c r="B11" s="8" t="inlineStr">
        <is>
          <t>Die Tätigkeit ruht</t>
        </is>
      </c>
      <c r="C11" s="8" t="inlineStr">
        <is>
          <t>Der Zustand ist behoben</t>
        </is>
      </c>
      <c r="D11" s="8" t="inlineStr">
        <is>
          <t>Die Feststellung kommt nicht wieder</t>
        </is>
      </c>
    </row>
    <row r="13" ht="22" customHeight="1">
      <c r="A13" s="4" t="inlineStr">
        <is>
          <t>B · Priorisierung und Fristen (Abschnitt 3.11)</t>
        </is>
      </c>
      <c r="B13" s="5" t="n"/>
      <c r="C13" s="5" t="n"/>
      <c r="D13" s="5" t="n"/>
      <c r="E13" s="5" t="n"/>
    </row>
    <row r="14" ht="26" customHeight="1">
      <c r="A14" s="23" t="inlineStr">
        <is>
          <t>Stufe</t>
        </is>
      </c>
      <c r="B14" s="23" t="inlineStr">
        <is>
          <t>Kriterium</t>
        </is>
      </c>
      <c r="C14" s="23" t="inlineStr">
        <is>
          <t>Sofortmaßnahme</t>
        </is>
      </c>
      <c r="D14" s="23" t="inlineStr">
        <is>
          <t>Typische Frist für die Korrekturmaßnahme</t>
        </is>
      </c>
    </row>
    <row r="15" ht="17.11" customHeight="1">
      <c r="A15" s="30" t="inlineStr">
        <is>
          <t>Unmittelbare Gefahr</t>
        </is>
      </c>
      <c r="B15" s="8" t="inlineStr">
        <is>
          <t>Schwerer Schaden möglich, jetzt</t>
        </is>
      </c>
      <c r="C15" s="8" t="inlineStr">
        <is>
          <t>Tätigkeit stoppen</t>
        </is>
      </c>
      <c r="D15" s="8" t="inlineStr">
        <is>
          <t>Sofort, dann Ursache</t>
        </is>
      </c>
    </row>
    <row r="16" ht="17.11" customHeight="1">
      <c r="A16" s="30" t="inlineStr">
        <is>
          <t>Hoch</t>
        </is>
      </c>
      <c r="B16" s="8" t="inlineStr">
        <is>
          <t>Schwerer Schaden möglich, nicht unmittelbar</t>
        </is>
      </c>
      <c r="C16" s="8" t="inlineStr">
        <is>
          <t>Zusätzliche Sicherung</t>
        </is>
      </c>
      <c r="D16" s="8" t="inlineStr">
        <is>
          <t>Wochen</t>
        </is>
      </c>
    </row>
    <row r="17" ht="17.11" customHeight="1">
      <c r="A17" s="30" t="inlineStr">
        <is>
          <t>Mittel</t>
        </is>
      </c>
      <c r="B17" s="8" t="inlineStr">
        <is>
          <t>Leichter Schaden wahrscheinlich</t>
        </is>
      </c>
      <c r="C17" s="8" t="inlineStr">
        <is>
          <t>Nach Lage</t>
        </is>
      </c>
      <c r="D17" s="8" t="inlineStr">
        <is>
          <t>Ein Quartal</t>
        </is>
      </c>
    </row>
    <row r="18" ht="30.22" customHeight="1">
      <c r="A18" s="30" t="inlineStr">
        <is>
          <t>Gering</t>
        </is>
      </c>
      <c r="B18" s="8" t="inlineStr">
        <is>
          <t>Formal oder ohne unmittelbaren Bezug zur Gefährdung</t>
        </is>
      </c>
      <c r="C18" s="8" t="inlineStr">
        <is>
          <t>Keine</t>
        </is>
      </c>
      <c r="D18" s="8" t="inlineStr">
        <is>
          <t>Mit dem nächsten Zyklus</t>
        </is>
      </c>
    </row>
    <row r="19" ht="30.22" customHeight="1">
      <c r="A19" s="30" t="inlineStr">
        <is>
          <t>Wiederholung</t>
        </is>
      </c>
      <c r="B19" s="8" t="inlineStr">
        <is>
          <t>Feststellung war schon einmal da</t>
        </is>
      </c>
      <c r="C19" s="8" t="inlineStr">
        <is>
          <t>Wie oben, zusätzlich</t>
        </is>
      </c>
      <c r="D19" s="8" t="inlineStr">
        <is>
          <t>Vorrangig – die Wiederholung ist der eigentliche Befund</t>
        </is>
      </c>
    </row>
    <row r="21" ht="22" customHeight="1">
      <c r="A21" s="4" t="inlineStr">
        <is>
          <t>C · Woran man erkennt, dass eine Maßnahme wirkt (Abschnitt 3.11)</t>
        </is>
      </c>
      <c r="B21" s="5" t="n"/>
      <c r="C21" s="5" t="n"/>
      <c r="D21" s="5" t="n"/>
      <c r="E21" s="5" t="n"/>
    </row>
    <row r="22" ht="26" customHeight="1">
      <c r="A22" s="23" t="inlineStr">
        <is>
          <t>Art der Maßnahme</t>
        </is>
      </c>
      <c r="B22" s="23" t="inlineStr">
        <is>
          <t>Wie die Wirksamkeit geprüft wird</t>
        </is>
      </c>
      <c r="C22" s="23" t="inlineStr">
        <is>
          <t>Nach welcher Zeit</t>
        </is>
      </c>
    </row>
    <row r="23" ht="30.22" customHeight="1">
      <c r="A23" s="30" t="inlineStr">
        <is>
          <t>Technisch (Gerät, Anlage, Umbau)</t>
        </is>
      </c>
      <c r="B23" s="8" t="inlineStr">
        <is>
          <t>Funktion prüfen und einmal unter Betriebsbedingungen beobachten</t>
        </is>
      </c>
      <c r="C23" s="8" t="inlineStr">
        <is>
          <t>Tage</t>
        </is>
      </c>
    </row>
    <row r="24" ht="30.22" customHeight="1">
      <c r="A24" s="30" t="inlineStr">
        <is>
          <t>Beschaffung (anderes Mittel, anderes Gebinde)</t>
        </is>
      </c>
      <c r="B24" s="8" t="inlineStr">
        <is>
          <t>Im Lager und im Wagen nachsehen, was tatsächlich steht</t>
        </is>
      </c>
      <c r="C24" s="8" t="inlineStr">
        <is>
          <t>Wochen</t>
        </is>
      </c>
    </row>
    <row r="25" ht="30.22" customHeight="1">
      <c r="A25" s="30" t="inlineStr">
        <is>
          <t>Organisatorisch (Ablauf, Zeit, Zuständigkeit)</t>
        </is>
      </c>
      <c r="B25" s="8" t="inlineStr">
        <is>
          <t>Beobachtung zur kritischen Stunde, Gespräch</t>
        </is>
      </c>
      <c r="C25" s="8" t="inlineStr">
        <is>
          <t>Wochen bis Monate</t>
        </is>
      </c>
    </row>
    <row r="26" ht="30.22" customHeight="1">
      <c r="A26" s="30" t="inlineStr">
        <is>
          <t>Unterweisung</t>
        </is>
      </c>
      <c r="B26" s="8" t="inlineStr">
        <is>
          <t>Vorführung durch die betroffene Person, nicht die Unterschrift</t>
        </is>
      </c>
      <c r="C26" s="8" t="inlineStr">
        <is>
          <t>Zwei bis vier Wochen</t>
        </is>
      </c>
    </row>
    <row r="27" ht="30.22" customHeight="1">
      <c r="A27" s="30" t="inlineStr">
        <is>
          <t>Schutzausrüstung</t>
        </is>
      </c>
      <c r="B27" s="8" t="inlineStr">
        <is>
          <t>Wird sie getragen, wenn niemand zusieht – und passt sie?</t>
        </is>
      </c>
      <c r="C27" s="8" t="inlineStr">
        <is>
          <t>Wochen</t>
        </is>
      </c>
    </row>
    <row r="28" ht="17.11" customHeight="1">
      <c r="A28" s="30" t="inlineStr">
        <is>
          <t>Regelung für den Notfall</t>
        </is>
      </c>
      <c r="B28" s="8" t="inlineStr">
        <is>
          <t>Test oder Szenariofrage</t>
        </is>
      </c>
      <c r="C28" s="8" t="inlineStr">
        <is>
          <t>Beim nächsten Test</t>
        </is>
      </c>
    </row>
    <row r="30" ht="22" customHeight="1">
      <c r="A30" s="4" t="inlineStr">
        <is>
          <t>D · Beispiel: die Ursachenkette (Klagenfurt, Spüle)</t>
        </is>
      </c>
      <c r="B30" s="5" t="n"/>
      <c r="C30" s="5" t="n"/>
      <c r="D30" s="5" t="n"/>
      <c r="E30" s="5" t="n"/>
    </row>
    <row r="31" ht="26" customHeight="1">
      <c r="A31" s="23" t="inlineStr">
        <is>
          <t>Frage</t>
        </is>
      </c>
      <c r="B31" s="23" t="inlineStr">
        <is>
          <t>Antwort</t>
        </is>
      </c>
      <c r="C31" s="23" t="inlineStr">
        <is>
          <t>Ebene</t>
        </is>
      </c>
    </row>
    <row r="32" ht="17.11" customHeight="1">
      <c r="A32" s="30" t="inlineStr">
        <is>
          <t>Warum wurde die Brille nicht getragen?</t>
        </is>
      </c>
      <c r="B32" s="8" t="inlineStr">
        <is>
          <t>Sie beschlägt nach zwei Minuten</t>
        </is>
      </c>
      <c r="C32" s="8" t="inlineStr">
        <is>
          <t>Person – scheinbar</t>
        </is>
      </c>
    </row>
    <row r="33" ht="30.22" customHeight="1">
      <c r="A33" s="30" t="inlineStr">
        <is>
          <t>Warum beschlägt sie?</t>
        </is>
      </c>
      <c r="B33" s="8" t="inlineStr">
        <is>
          <t>Über dem heißen Wasser, ohne Belüftung im Umfüllbereich</t>
        </is>
      </c>
      <c r="C33" s="8" t="inlineStr">
        <is>
          <t>Arbeitsplatz</t>
        </is>
      </c>
    </row>
    <row r="34" ht="30.22" customHeight="1">
      <c r="A34" s="30" t="inlineStr">
        <is>
          <t>Warum wird dort umgefüllt?</t>
        </is>
      </c>
      <c r="B34" s="8" t="inlineStr">
        <is>
          <t>Weil die Chemie als Konzentrat in Zwanzig-Liter-Kanistern kommt</t>
        </is>
      </c>
      <c r="C34" s="8" t="inlineStr">
        <is>
          <t>Beschaffung</t>
        </is>
      </c>
    </row>
    <row r="35" ht="30.22" customHeight="1">
      <c r="A35" s="30" t="inlineStr">
        <is>
          <t>Warum kommt sie als Konzentrat?</t>
        </is>
      </c>
      <c r="B35" s="8" t="inlineStr">
        <is>
          <t>Weil es im Einkauf günstiger ist und niemand gefragt hat</t>
        </is>
      </c>
      <c r="C35" s="8" t="inlineStr">
        <is>
          <t>Entscheidung ohne Beteiligung</t>
        </is>
      </c>
    </row>
    <row r="36" ht="30.22" customHeight="1">
      <c r="A36" s="30" t="inlineStr">
        <is>
          <t>Was können wir ändern?</t>
        </is>
      </c>
      <c r="B36" s="8" t="inlineStr">
        <is>
          <t>Dosieranlage oder gebrauchsfertige Gebinde – das Umfüllen entfällt</t>
        </is>
      </c>
      <c r="C36" s="8" t="inlineStr">
        <is>
          <t>Korrekturmaßnahme, Stufe 1 der Rangfolge</t>
        </is>
      </c>
    </row>
    <row r="38" ht="22" customHeight="1">
      <c r="A38" s="4" t="inlineStr">
        <is>
          <t>E · Beispiel: die bequeme und die wirksame Maßnahme (Abschnitt 3.11)</t>
        </is>
      </c>
      <c r="B38" s="5" t="n"/>
      <c r="C38" s="5" t="n"/>
      <c r="D38" s="5" t="n"/>
      <c r="E38" s="5" t="n"/>
    </row>
    <row r="39" ht="26" customHeight="1">
      <c r="A39" s="23" t="inlineStr">
        <is>
          <t>Feststellung</t>
        </is>
      </c>
      <c r="B39" s="23" t="inlineStr">
        <is>
          <t>Die bequeme Maßnahme</t>
        </is>
      </c>
      <c r="C39" s="23" t="inlineStr">
        <is>
          <t>Die wirksame Maßnahme</t>
        </is>
      </c>
    </row>
    <row r="40" ht="30.22" customHeight="1">
      <c r="A40" s="30" t="inlineStr">
        <is>
          <t>Schutzbrille nicht getragen</t>
        </is>
      </c>
      <c r="B40" s="8" t="inlineStr">
        <is>
          <t>Unterweisung</t>
        </is>
      </c>
      <c r="C40" s="8" t="inlineStr">
        <is>
          <t>Umfüllen beseitigen oder passende Brille beschaffen</t>
        </is>
      </c>
    </row>
    <row r="41" ht="17.11" customHeight="1">
      <c r="A41" s="30" t="inlineStr">
        <is>
          <t>Lasten von Hand über nasse Rampe getragen</t>
        </is>
      </c>
      <c r="B41" s="8" t="inlineStr">
        <is>
          <t>Unterweisung zum Heben</t>
        </is>
      </c>
      <c r="C41" s="8" t="inlineStr">
        <is>
          <t>Rollwagen reparieren, Rampe streuen</t>
        </is>
      </c>
    </row>
    <row r="42" ht="17.11" customHeight="1">
      <c r="A42" s="30" t="inlineStr">
        <is>
          <t>Not-Halt zugestellt</t>
        </is>
      </c>
      <c r="B42" s="8" t="inlineStr">
        <is>
          <t>Ermahnung zur Ordnung</t>
        </is>
      </c>
      <c r="C42" s="8" t="inlineStr">
        <is>
          <t>Abstellfläche schaffen, Markierung am Boden</t>
        </is>
      </c>
    </row>
    <row r="43" ht="17.11" customHeight="1">
      <c r="A43" s="30" t="inlineStr">
        <is>
          <t>Brandschutztür verkeilt</t>
        </is>
      </c>
      <c r="B43" s="8" t="inlineStr">
        <is>
          <t>Aushang «Tür schließen»</t>
        </is>
      </c>
      <c r="C43" s="8" t="inlineStr">
        <is>
          <t>Feststellanlage mit Rauchmelder nachrüsten</t>
        </is>
      </c>
    </row>
    <row r="44" ht="17.11" customHeight="1">
      <c r="A44" s="30" t="inlineStr">
        <is>
          <t>Chemie in unbeschrifteter Flasche</t>
        </is>
      </c>
      <c r="B44" s="8" t="inlineStr">
        <is>
          <t>Unterweisung zur Kennzeichnung</t>
        </is>
      </c>
      <c r="C44" s="8" t="inlineStr">
        <is>
          <t>Gebrauchsfertige Gebinde beschaffen</t>
        </is>
      </c>
    </row>
    <row r="45" ht="17.11" customHeight="1">
      <c r="A45" s="30" t="inlineStr">
        <is>
          <t>Matratze allein gedreht</t>
        </is>
      </c>
      <c r="B45" s="8" t="inlineStr">
        <is>
          <t>Unterweisung zum Heben</t>
        </is>
      </c>
      <c r="C45" s="8" t="inlineStr">
        <is>
          <t>Zwei Personen im Schichtplan, Hilfsmittel</t>
        </is>
      </c>
    </row>
    <row r="47" ht="22" customHeight="1">
      <c r="A47" s="4" t="inlineStr">
        <is>
          <t>F · Beispiel: derselbe Vorgang als Zeile im Register (Fall Klagenfurt, Abschnitt 3.11)</t>
        </is>
      </c>
      <c r="B47" s="5" t="n"/>
      <c r="C47" s="5" t="n"/>
      <c r="D47" s="5" t="n"/>
      <c r="E47" s="5" t="n"/>
    </row>
    <row r="48" ht="24" customHeight="1">
      <c r="A48" s="23" t="inlineStr">
        <is>
          <t>Spalte im Register</t>
        </is>
      </c>
      <c r="B48" s="23" t="inlineStr">
        <is>
          <t>Eintrag (Beispiel)</t>
        </is>
      </c>
      <c r="C48" s="23" t="inlineStr">
        <is>
          <t>Anmerkung</t>
        </is>
      </c>
    </row>
    <row r="49" ht="30.22" customHeight="1">
      <c r="A49" s="30" t="inlineStr">
        <is>
          <t>Feststellung</t>
        </is>
      </c>
      <c r="B49" s="8" t="inlineStr">
        <is>
          <t>Schutzbrille bei der Chemieumfüllung in der Spüle nicht getragen (2022, 2023 und 2024)</t>
        </is>
      </c>
      <c r="C49" s="31" t="inlineStr">
        <is>
          <t>Dreimal dieselbe Feststellung, dreimal «Mitarbeiter unterwiesen», dreimal erledigt.</t>
        </is>
      </c>
    </row>
    <row r="50" ht="30.22" customHeight="1">
      <c r="A50" s="30" t="inlineStr">
        <is>
          <t>Wiederholung?</t>
        </is>
      </c>
      <c r="B50" s="8" t="inlineStr">
        <is>
          <t>Ja</t>
        </is>
      </c>
      <c r="C50" s="31" t="inlineStr">
        <is>
          <t>Die Wiederholung ist der eigentliche Befund; sie wird höher eingestuft.</t>
        </is>
      </c>
    </row>
    <row r="51" ht="17.11" customHeight="1">
      <c r="A51" s="30" t="inlineStr">
        <is>
          <t>Einstufung</t>
        </is>
      </c>
      <c r="B51" s="8" t="inlineStr">
        <is>
          <t>(vom Haus festzulegen)</t>
        </is>
      </c>
      <c r="C51" s="31" t="inlineStr">
        <is>
          <t>Der Band nennt für diesen Fall keine Stufe.</t>
        </is>
      </c>
    </row>
    <row r="52" ht="43.33" customHeight="1">
      <c r="A52" s="30" t="inlineStr">
        <is>
          <t>Klausel</t>
        </is>
      </c>
      <c r="B52" s="8" t="inlineStr">
        <is>
          <t>(vom Haus festzulegen)</t>
        </is>
      </c>
      <c r="C52" s="31" t="inlineStr">
        <is>
          <t>Der Band nennt für diesen Fall keine Klausel; die Verbindung zu 10.2 und 8.1.2 steht im Abschnitt.</t>
        </is>
      </c>
    </row>
    <row r="53" ht="30.22" customHeight="1">
      <c r="A53" s="30" t="inlineStr">
        <is>
          <t>Sofortmaßnahme / Korrektur</t>
        </is>
      </c>
      <c r="B53" s="8" t="inlineStr">
        <is>
          <t>Umfüllen wird bis auf Weiteres eingestellt / Brille wird aufgesetzt</t>
        </is>
      </c>
      <c r="C53" s="31" t="inlineStr">
        <is>
          <t>Zwei verschiedene Dinge – nur das zweite ist die Korrektur.</t>
        </is>
      </c>
    </row>
    <row r="54" ht="56.44" customHeight="1">
      <c r="A54" s="30" t="inlineStr">
        <is>
          <t>Ursache</t>
        </is>
      </c>
      <c r="B54" s="8" t="inlineStr">
        <is>
          <t>Brille beschlägt über dem heißen Wasser; ohne Belüftung im Umfüllbereich; Konzentrat in Zwanzig-Liter-Kanistern; Einkauf hat entschieden, ohne die Anwender zu fragen.</t>
        </is>
      </c>
      <c r="C54" s="31" t="inlineStr">
        <is>
          <t>Aus der Ursachenkette (Tabelle D): bis zur ersten Ebene, auf der das Haus handeln kann.</t>
        </is>
      </c>
    </row>
    <row r="55" ht="30.22" customHeight="1">
      <c r="A55" s="30" t="inlineStr">
        <is>
          <t>Gleichartige Stellen</t>
        </is>
      </c>
      <c r="B55" s="8" t="inlineStr">
        <is>
          <t>Wo wird sonst umgefüllt? Auf der Etage, in der Wäscherei und im Wellnessbereich.</t>
        </is>
      </c>
      <c r="C55" s="31" t="inlineStr">
        <is>
          <t>Eine Maßnahme nur für die Spüle löst ein Viertel des Problems.</t>
        </is>
      </c>
    </row>
    <row r="56" ht="30.22" customHeight="1">
      <c r="A56" s="30" t="inlineStr">
        <is>
          <t>Korrekturmaßnahme</t>
        </is>
      </c>
      <c r="B56" s="8" t="inlineStr">
        <is>
          <t>Dosieranlage anschaffen oder gebrauchsfertige Gebinde beschaffen – das Umfüllen entfällt.</t>
        </is>
      </c>
      <c r="C56" s="31" t="inlineStr">
        <is>
          <t>Beginnt mit einem Verb, das ein Ergebnis erzeugt.</t>
        </is>
      </c>
    </row>
    <row r="57" ht="17.11" customHeight="1">
      <c r="A57" s="30" t="inlineStr">
        <is>
          <t>Stufe der Rangfolge</t>
        </is>
      </c>
      <c r="B57" s="8" t="inlineStr">
        <is>
          <t>1 Beseitigen</t>
        </is>
      </c>
      <c r="C57" s="31" t="inlineStr">
        <is>
          <t>So im Band: «Stufe 1 der Rangfolge».</t>
        </is>
      </c>
    </row>
    <row r="58" ht="56.44" customHeight="1">
      <c r="A58" s="30" t="inlineStr">
        <is>
          <t>Mittel nötig? / Entscheidung der Leitung</t>
        </is>
      </c>
      <c r="B58" s="8" t="inlineStr">
        <is>
          <t>Ja / ausstehend</t>
        </is>
      </c>
      <c r="C58" s="31" t="inlineStr">
        <is>
          <t>Die Korrekturmaßnahme entscheidet die Leitung, weil sie meist Geld kostet. Kosten: Größenordnung, als Schätzung gekennzeichnet (der Band nennt hier keinen Betrag).</t>
        </is>
      </c>
    </row>
    <row r="59" ht="43.33" customHeight="1">
      <c r="A59" s="30" t="inlineStr">
        <is>
          <t>Wirksamkeitsprüfung</t>
        </is>
      </c>
      <c r="B59" s="8" t="inlineStr">
        <is>
          <t>Im Lager und im Wagen nachsehen, was tatsächlich steht – nach Wochen, durch eine andere Person.</t>
        </is>
      </c>
      <c r="C59" s="31" t="inlineStr">
        <is>
          <t>Art «Beschaffung» laut Tabelle C.</t>
        </is>
      </c>
    </row>
    <row r="61" ht="22" customHeight="1">
      <c r="A61" s="4" t="inlineStr">
        <is>
          <t>G · Beispiel: die Kennzahlen des Hauses in Klagenfurt (Abschnitt 3.11)</t>
        </is>
      </c>
      <c r="B61" s="5" t="n"/>
      <c r="C61" s="5" t="n"/>
      <c r="D61" s="5" t="n"/>
      <c r="E61" s="5" t="n"/>
    </row>
    <row r="62" ht="26" customHeight="1">
      <c r="A62" s="23" t="inlineStr">
        <is>
          <t>Kennzahl</t>
        </is>
      </c>
      <c r="B62" s="23" t="inlineStr">
        <is>
          <t>Vorher</t>
        </is>
      </c>
      <c r="C62" s="23" t="inlineStr">
        <is>
          <t>Nachher</t>
        </is>
      </c>
    </row>
    <row r="63" ht="17.11" customHeight="1">
      <c r="A63" s="30" t="inlineStr">
        <is>
          <t>Feststellungen in drei Jahren</t>
        </is>
      </c>
      <c r="B63" s="8" t="inlineStr">
        <is>
          <t>61, davon 58 als erledigt gekennzeichnet</t>
        </is>
      </c>
      <c r="C63" s="8" t="inlineStr">
        <is>
          <t>–</t>
        </is>
      </c>
    </row>
    <row r="64" ht="30.22" customHeight="1">
      <c r="A64" s="30" t="inlineStr">
        <is>
          <t>Erledigungsquote</t>
        </is>
      </c>
      <c r="B64" s="8" t="inlineStr">
        <is>
          <t>95 %</t>
        </is>
      </c>
      <c r="C64" s="8" t="inlineStr">
        <is>
          <t>78 % nach einem Jahr (Vorgänge bleiben länger offen)</t>
        </is>
      </c>
    </row>
    <row r="65" ht="17.11" customHeight="1">
      <c r="A65" s="30" t="inlineStr">
        <is>
          <t>Wiederholungsquote</t>
        </is>
      </c>
      <c r="B65" s="8" t="inlineStr">
        <is>
          <t>31 % (19 von 61)</t>
        </is>
      </c>
      <c r="C65" s="8" t="inlineStr">
        <is>
          <t>17 % nach einem Jahr</t>
        </is>
      </c>
    </row>
    <row r="66" ht="30.22" customHeight="1">
      <c r="A66" s="30" t="inlineStr">
        <is>
          <t>Häufigste Maßnahme</t>
        </is>
      </c>
      <c r="B66" s="8" t="inlineStr">
        <is>
          <t>Unterweisung</t>
        </is>
      </c>
      <c r="C66" s="8" t="inlineStr">
        <is>
          <t>technisch oder Beschaffung, wo die Ursache es verlangt</t>
        </is>
      </c>
    </row>
  </sheetData>
  <mergeCells count="7">
    <mergeCell ref="A21:E21"/>
    <mergeCell ref="A30:E30"/>
    <mergeCell ref="A38:E38"/>
    <mergeCell ref="A47:E47"/>
    <mergeCell ref="A5:E5"/>
    <mergeCell ref="A13:E13"/>
    <mergeCell ref="A61:E61"/>
  </mergeCells>
  <pageMargins left="0.4" right="0.4" top="0.5" bottom="0.6"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O14"/>
  <sheetViews>
    <sheetView showGridLines="1" workbookViewId="0">
      <pane ySplit="1" topLeftCell="A2" activePane="bottomLeft" state="frozen"/>
      <selection pane="bottomLeft" activeCell="A1" sqref="A1"/>
    </sheetView>
  </sheetViews>
  <sheetFormatPr baseColWidth="8" defaultRowHeight="15"/>
  <cols>
    <col width="34" customWidth="1" min="1" max="1"/>
    <col width="20" customWidth="1" min="2" max="2"/>
    <col width="40" customWidth="1" min="3" max="3"/>
    <col width="22" customWidth="1" min="4" max="4"/>
    <col width="22" customWidth="1" min="5" max="5"/>
    <col width="9" customWidth="1" min="6" max="6"/>
    <col width="36" customWidth="1" min="7" max="7"/>
    <col width="20" customWidth="1" min="8" max="8"/>
    <col width="44" customWidth="1" min="9" max="9"/>
    <col width="52" customWidth="1" min="10" max="10"/>
    <col width="22" customWidth="1" min="11" max="11"/>
    <col width="36" customWidth="1" min="12" max="12"/>
    <col width="44" customWidth="1" min="13" max="13"/>
    <col width="20" customWidth="1" min="14" max="14"/>
    <col width="20" customWidth="1" min="15" max="15"/>
  </cols>
  <sheetData>
    <row r="1" ht="32" customHeight="1">
      <c r="A1" s="17" t="inlineStr">
        <is>
          <t>Quelle</t>
        </is>
      </c>
      <c r="B1" s="17" t="inlineStr">
        <is>
          <t>Einstufung</t>
        </is>
      </c>
      <c r="C1" s="17" t="inlineStr">
        <is>
          <t>Kriterium (Buch)</t>
        </is>
      </c>
      <c r="D1" s="17" t="inlineStr">
        <is>
          <t>Sofortmaßnahme (Buch)</t>
        </is>
      </c>
      <c r="E1" s="17" t="inlineStr">
        <is>
          <t>Typische Frist (Buch)</t>
        </is>
      </c>
      <c r="F1" s="17" t="inlineStr">
        <is>
          <t>Ja / Nein</t>
        </is>
      </c>
      <c r="G1" s="17" t="inlineStr">
        <is>
          <t>Gleichartige Stellen</t>
        </is>
      </c>
      <c r="H1" s="17" t="inlineStr">
        <is>
          <t>Rangfolge 8.1.2</t>
        </is>
      </c>
      <c r="I1" s="17" t="inlineStr">
        <is>
          <t>Art der Maßnahme</t>
        </is>
      </c>
      <c r="J1" s="17" t="inlineStr">
        <is>
          <t>Wie die Wirksamkeit geprüft wird (Buch)</t>
        </is>
      </c>
      <c r="K1" s="17" t="inlineStr">
        <is>
          <t>Nach welcher Zeit (Buch)</t>
        </is>
      </c>
      <c r="L1" s="17" t="inlineStr">
        <is>
          <t>Entscheidung der Leitung</t>
        </is>
      </c>
      <c r="M1" s="17" t="inlineStr">
        <is>
          <t>Status</t>
        </is>
      </c>
      <c r="N1" s="17" t="inlineStr">
        <is>
          <t>Ergebnis der Prüfung</t>
        </is>
      </c>
      <c r="O1" s="17" t="inlineStr">
        <is>
          <t>Klauseln (wie im Buch genannt)</t>
        </is>
      </c>
    </row>
    <row r="2">
      <c r="A2" s="32" t="inlineStr">
        <is>
          <t>Internes Audit</t>
        </is>
      </c>
      <c r="B2" s="32" t="inlineStr">
        <is>
          <t>Unmittelbare Gefahr</t>
        </is>
      </c>
      <c r="C2" s="32" t="inlineStr">
        <is>
          <t>Schwerer Schaden möglich, jetzt</t>
        </is>
      </c>
      <c r="D2" s="32" t="inlineStr">
        <is>
          <t>Tätigkeit stoppen</t>
        </is>
      </c>
      <c r="E2" s="32" t="inlineStr">
        <is>
          <t>Sofort, dann Ursache</t>
        </is>
      </c>
      <c r="F2" s="32" t="inlineStr">
        <is>
          <t>Ja</t>
        </is>
      </c>
      <c r="G2" s="32" t="inlineStr">
        <is>
          <t>geprüft – keine weiteren Stellen</t>
        </is>
      </c>
      <c r="H2" s="32" t="inlineStr">
        <is>
          <t>1 Beseitigen</t>
        </is>
      </c>
      <c r="I2" s="32" t="inlineStr">
        <is>
          <t>Technisch (Gerät, Anlage, Umbau)</t>
        </is>
      </c>
      <c r="J2" s="32" t="inlineStr">
        <is>
          <t>Funktion prüfen und einmal unter Betriebsbedingungen beobachten</t>
        </is>
      </c>
      <c r="K2" s="32" t="inlineStr">
        <is>
          <t>Tage</t>
        </is>
      </c>
      <c r="L2" s="32" t="inlineStr">
        <is>
          <t>nicht erforderlich (keine Mittel nötig)</t>
        </is>
      </c>
      <c r="M2" s="32" t="inlineStr">
        <is>
          <t>Neu</t>
        </is>
      </c>
      <c r="N2" s="32" t="inlineStr">
        <is>
          <t>wirksam</t>
        </is>
      </c>
      <c r="O2" s="32" t="inlineStr">
        <is>
          <t>5.1</t>
        </is>
      </c>
    </row>
    <row r="3">
      <c r="A3" s="32" t="inlineStr">
        <is>
          <t>Begehung</t>
        </is>
      </c>
      <c r="B3" s="32" t="inlineStr">
        <is>
          <t>Hoch</t>
        </is>
      </c>
      <c r="C3" s="32" t="inlineStr">
        <is>
          <t>Schwerer Schaden möglich, nicht unmittelbar</t>
        </is>
      </c>
      <c r="D3" s="32" t="inlineStr">
        <is>
          <t>Zusätzliche Sicherung</t>
        </is>
      </c>
      <c r="E3" s="32" t="inlineStr">
        <is>
          <t>Wochen</t>
        </is>
      </c>
      <c r="F3" s="32" t="inlineStr">
        <is>
          <t>Nein</t>
        </is>
      </c>
      <c r="G3" s="32" t="inlineStr">
        <is>
          <t>geprüft – weitere Stellen (siehe Maßnahme)</t>
        </is>
      </c>
      <c r="H3" s="32" t="inlineStr">
        <is>
          <t>2 Ersetzen</t>
        </is>
      </c>
      <c r="I3" s="32" t="inlineStr">
        <is>
          <t>Beschaffung (anderes Mittel, anderes Gebinde)</t>
        </is>
      </c>
      <c r="J3" s="32" t="inlineStr">
        <is>
          <t>Im Lager und im Wagen nachsehen, was tatsächlich steht</t>
        </is>
      </c>
      <c r="K3" s="32" t="inlineStr">
        <is>
          <t>Wochen</t>
        </is>
      </c>
      <c r="L3" s="32" t="inlineStr">
        <is>
          <t>ausstehend</t>
        </is>
      </c>
      <c r="M3" s="32" t="inlineStr">
        <is>
          <t>Ursache wird analysiert</t>
        </is>
      </c>
      <c r="N3" s="32" t="inlineStr">
        <is>
          <t>teilweise wirksam</t>
        </is>
      </c>
      <c r="O3" s="32" t="inlineStr">
        <is>
          <t>5.4</t>
        </is>
      </c>
    </row>
    <row r="4">
      <c r="A4" s="32" t="inlineStr">
        <is>
          <t>Vorfall / Beinaheunfall</t>
        </is>
      </c>
      <c r="B4" s="32" t="inlineStr">
        <is>
          <t>Mittel</t>
        </is>
      </c>
      <c r="C4" s="32" t="inlineStr">
        <is>
          <t>Leichter Schaden wahrscheinlich</t>
        </is>
      </c>
      <c r="D4" s="32" t="inlineStr">
        <is>
          <t>Nach Lage</t>
        </is>
      </c>
      <c r="E4" s="32" t="inlineStr">
        <is>
          <t>Ein Quartal</t>
        </is>
      </c>
      <c r="F4" s="32" t="n"/>
      <c r="G4" s="32" t="inlineStr">
        <is>
          <t>nicht geprüft</t>
        </is>
      </c>
      <c r="H4" s="32" t="inlineStr">
        <is>
          <t>3 Technisch</t>
        </is>
      </c>
      <c r="I4" s="32" t="inlineStr">
        <is>
          <t>Organisatorisch (Ablauf, Zeit, Zuständigkeit)</t>
        </is>
      </c>
      <c r="J4" s="32" t="inlineStr">
        <is>
          <t>Beobachtung zur kritischen Stunde, Gespräch</t>
        </is>
      </c>
      <c r="K4" s="32" t="inlineStr">
        <is>
          <t>Wochen bis Monate</t>
        </is>
      </c>
      <c r="L4" s="32" t="inlineStr">
        <is>
          <t>freigegeben</t>
        </is>
      </c>
      <c r="M4" s="32" t="inlineStr">
        <is>
          <t>Korrekturmaßnahme geplant</t>
        </is>
      </c>
      <c r="N4" s="32" t="inlineStr">
        <is>
          <t>nicht wirksam</t>
        </is>
      </c>
      <c r="O4" s="32" t="inlineStr">
        <is>
          <t>6.1.2.1</t>
        </is>
      </c>
    </row>
    <row r="5">
      <c r="A5" s="32" t="inlineStr">
        <is>
          <t>Übung</t>
        </is>
      </c>
      <c r="B5" s="32" t="inlineStr">
        <is>
          <t>Gering</t>
        </is>
      </c>
      <c r="C5" s="32" t="inlineStr">
        <is>
          <t>Formal oder ohne unmittelbaren Bezug zur Gefährdung</t>
        </is>
      </c>
      <c r="D5" s="32" t="inlineStr">
        <is>
          <t>Keine</t>
        </is>
      </c>
      <c r="E5" s="32" t="inlineStr">
        <is>
          <t>Mit dem nächsten Zyklus</t>
        </is>
      </c>
      <c r="F5" s="32" t="n"/>
      <c r="G5" s="32" t="n"/>
      <c r="H5" s="32" t="inlineStr">
        <is>
          <t>4 Organisatorisch</t>
        </is>
      </c>
      <c r="I5" s="32" t="inlineStr">
        <is>
          <t>Unterweisung</t>
        </is>
      </c>
      <c r="J5" s="32" t="inlineStr">
        <is>
          <t>Vorführung durch die betroffene Person, nicht die Unterschrift</t>
        </is>
      </c>
      <c r="K5" s="32" t="inlineStr">
        <is>
          <t>Zwei bis vier Wochen</t>
        </is>
      </c>
      <c r="L5" s="32" t="inlineStr">
        <is>
          <t>abgelehnt – protokolliert</t>
        </is>
      </c>
      <c r="M5" s="32" t="inlineStr">
        <is>
          <t>Umgesetzt – Wirksamkeit offen</t>
        </is>
      </c>
      <c r="N5" s="32" t="n"/>
      <c r="O5" s="32" t="inlineStr">
        <is>
          <t>7.2</t>
        </is>
      </c>
    </row>
    <row r="6">
      <c r="A6" s="32" t="inlineStr">
        <is>
          <t>Vorschlag aus der Belegschaft</t>
        </is>
      </c>
      <c r="B6" s="32" t="n"/>
      <c r="C6" s="32" t="n"/>
      <c r="D6" s="32" t="n"/>
      <c r="E6" s="32" t="n"/>
      <c r="F6" s="32" t="n"/>
      <c r="G6" s="32" t="n"/>
      <c r="H6" s="32" t="inlineStr">
        <is>
          <t>5 Schutzausrüstung</t>
        </is>
      </c>
      <c r="I6" s="32" t="inlineStr">
        <is>
          <t>Schutzausrüstung</t>
        </is>
      </c>
      <c r="J6" s="32" t="inlineStr">
        <is>
          <t>Wird sie getragen, wenn niemand zusieht – und passt sie?</t>
        </is>
      </c>
      <c r="K6" s="32" t="inlineStr">
        <is>
          <t>Wochen</t>
        </is>
      </c>
      <c r="L6" s="32" t="n"/>
      <c r="M6" s="32" t="inlineStr">
        <is>
          <t>Übergangsmaßnahme – Ursache besteht fort</t>
        </is>
      </c>
      <c r="N6" s="32" t="n"/>
      <c r="O6" s="32" t="inlineStr">
        <is>
          <t>7.3</t>
        </is>
      </c>
    </row>
    <row r="7">
      <c r="A7" s="32" t="inlineStr">
        <is>
          <t>Externes Audit (Zertifizierungsstelle)</t>
        </is>
      </c>
      <c r="B7" s="32" t="n"/>
      <c r="C7" s="32" t="n"/>
      <c r="D7" s="32" t="n"/>
      <c r="E7" s="32" t="n"/>
      <c r="F7" s="32" t="n"/>
      <c r="G7" s="32" t="n"/>
      <c r="H7" s="32" t="n"/>
      <c r="I7" s="32" t="inlineStr">
        <is>
          <t>Regelung für den Notfall</t>
        </is>
      </c>
      <c r="J7" s="32" t="inlineStr">
        <is>
          <t>Test oder Szenariofrage</t>
        </is>
      </c>
      <c r="K7" s="32" t="inlineStr">
        <is>
          <t>Beim nächsten Test</t>
        </is>
      </c>
      <c r="L7" s="32" t="n"/>
      <c r="M7" s="32" t="inlineStr">
        <is>
          <t>Geschlossen (nach Wirksamkeitsprüfung)</t>
        </is>
      </c>
      <c r="N7" s="32" t="n"/>
      <c r="O7" s="32" t="inlineStr">
        <is>
          <t>8.1.2</t>
        </is>
      </c>
    </row>
    <row r="8">
      <c r="A8" s="32" t="inlineStr">
        <is>
          <t>Sonstiges</t>
        </is>
      </c>
      <c r="B8" s="32" t="n"/>
      <c r="C8" s="32" t="n"/>
      <c r="D8" s="32" t="n"/>
      <c r="E8" s="32" t="n"/>
      <c r="F8" s="32" t="n"/>
      <c r="G8" s="32" t="n"/>
      <c r="H8" s="32" t="n"/>
      <c r="I8" s="32" t="n"/>
      <c r="J8" s="32" t="n"/>
      <c r="K8" s="32" t="n"/>
      <c r="L8" s="32" t="n"/>
      <c r="M8" s="32" t="inlineStr">
        <is>
          <t>Geschlossen ohne Korrekturmaßnahme (begründet)</t>
        </is>
      </c>
      <c r="N8" s="32" t="n"/>
      <c r="O8" s="32" t="inlineStr">
        <is>
          <t>8.1.4.2</t>
        </is>
      </c>
    </row>
    <row r="9">
      <c r="A9" s="32" t="n"/>
      <c r="B9" s="32" t="n"/>
      <c r="C9" s="32" t="n"/>
      <c r="D9" s="32" t="n"/>
      <c r="E9" s="32" t="n"/>
      <c r="F9" s="32" t="n"/>
      <c r="G9" s="32" t="n"/>
      <c r="H9" s="32" t="n"/>
      <c r="I9" s="32" t="n"/>
      <c r="J9" s="32" t="n"/>
      <c r="K9" s="32" t="n"/>
      <c r="L9" s="32" t="n"/>
      <c r="M9" s="32" t="n"/>
      <c r="N9" s="32" t="n"/>
      <c r="O9" s="32" t="inlineStr">
        <is>
          <t>9.1.2</t>
        </is>
      </c>
    </row>
    <row r="10">
      <c r="O10" t="inlineStr">
        <is>
          <t>9.2</t>
        </is>
      </c>
    </row>
    <row r="11">
      <c r="O11" t="inlineStr">
        <is>
          <t>9.2.2</t>
        </is>
      </c>
    </row>
    <row r="12">
      <c r="O12" t="inlineStr">
        <is>
          <t>9.3</t>
        </is>
      </c>
    </row>
    <row r="13">
      <c r="O13" t="inlineStr">
        <is>
          <t>10.2</t>
        </is>
      </c>
    </row>
    <row r="14">
      <c r="O14" t="inlineStr">
        <is>
          <t>10.3</t>
        </is>
      </c>
    </row>
  </sheetData>
  <pageMargins left="0.4" right="0.4" top="0.5" bottom="0.6"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2026-10-17T03:29:09Z</dcterms:created>
  <dcterms:modified xmlns:dcterms="http://purl.org/dc/terms/" xmlns:xsi="http://www.w3.org/2001/XMLSchema-instance" xsi:type="dcterms:W3CDTF">2026-10-17T03:29:10Z</dcterms:modified>
</cp:coreProperties>
</file>