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Punktbewertung" sheetId="2" state="visible" r:id="rId2"/>
    <sheet xmlns:r="http://schemas.openxmlformats.org/officeDocument/2006/relationships" name="Dreijahresraster" sheetId="3" state="visible" r:id="rId3"/>
    <sheet xmlns:r="http://schemas.openxmlformats.org/officeDocument/2006/relationships" name="Terminliste" sheetId="4" state="visible" r:id="rId4"/>
    <sheet xmlns:r="http://schemas.openxmlformats.org/officeDocument/2006/relationships" name="Auswertung" sheetId="5" state="visible" r:id="rId5"/>
    <sheet xmlns:r="http://schemas.openxmlformats.org/officeDocument/2006/relationships" name="Beispiel aus dem Band" sheetId="6" state="visible" r:id="rId6"/>
    <sheet xmlns:r="http://schemas.openxmlformats.org/officeDocument/2006/relationships" name="Listen" sheetId="7" state="visible" r:id="rId7"/>
  </sheets>
  <definedNames>
    <definedName name="_xlnm.Print_Area" localSheetId="0">'Anleitung'!$A$1:$B$43</definedName>
    <definedName name="_xlnm.Print_Area" localSheetId="1">'Punktbewertung'!$A$1:$N$22</definedName>
    <definedName name="_xlnm.Print_Titles" localSheetId="2">'Dreijahresraster'!$8:$8</definedName>
    <definedName name="_xlnm.Print_Area" localSheetId="2">'Dreijahresraster'!$A$1:$K$21</definedName>
    <definedName name="_xlnm.Print_Titles" localSheetId="3">'Terminliste'!$8:$8</definedName>
    <definedName name="_xlnm.Print_Area" localSheetId="3">'Terminliste'!$A$1:$N$68</definedName>
    <definedName name="_xlnm.Print_Area" localSheetId="4">'Auswertung'!$A$1:$J$53</definedName>
    <definedName name="_xlnm.Print_Area" localSheetId="5">'Beispiel aus dem Band'!$A$1:$E$31</definedName>
    <definedName name="_xlnm.Print_Area" localSheetId="6">'Listen'!$A$1:$G$18</definedName>
  </definedNames>
  <calcPr calcId="124519" fullCalcOnLoad="1"/>
</workbook>
</file>

<file path=xl/styles.xml><?xml version="1.0" encoding="utf-8"?>
<styleSheet xmlns="http://schemas.openxmlformats.org/spreadsheetml/2006/main">
  <numFmts count="4">
    <numFmt numFmtId="164" formatCode="DD.MM.YYYY"/>
    <numFmt numFmtId="165" formatCode="0.0"/>
    <numFmt numFmtId="166" formatCode="hh:mm"/>
    <numFmt numFmtId="167" formatCode="+0;-0;0"/>
  </numFmts>
  <fonts count="12">
    <font>
      <name val="Calibri"/>
      <family val="2"/>
      <color theme="1"/>
      <sz val="11"/>
      <scheme val="minor"/>
    </font>
    <font>
      <name val="Aptos"/>
      <b val="1"/>
      <color rgb="00FFFFFF"/>
      <sz val="10"/>
    </font>
    <font>
      <name val="Aptos"/>
      <color rgb="002B2B2B"/>
      <sz val="10"/>
    </font>
    <font>
      <name val="Aptos"/>
      <b val="1"/>
      <color rgb="008C5A2B"/>
      <sz val="16"/>
    </font>
    <font>
      <name val="Aptos"/>
      <i val="1"/>
      <color rgb="007A6A55"/>
      <sz val="9.5"/>
    </font>
    <font>
      <name val="Aptos"/>
      <color rgb="007A6A55"/>
      <sz val="8.5"/>
    </font>
    <font>
      <name val="Aptos"/>
      <b val="1"/>
      <color rgb="008C5A2B"/>
      <sz val="10"/>
    </font>
    <font>
      <name val="Aptos"/>
      <i val="1"/>
      <color rgb="007A6A55"/>
      <sz val="9"/>
    </font>
    <font>
      <name val="Aptos"/>
      <b val="1"/>
      <color rgb="002B2B2B"/>
      <sz val="10"/>
    </font>
    <font>
      <name val="Aptos"/>
      <color rgb="002B2B2B"/>
      <sz val="9"/>
    </font>
    <font>
      <name val="Aptos"/>
      <b val="1"/>
      <color rgb="008C5A2B"/>
      <sz val="12"/>
    </font>
    <font>
      <name val="Aptos"/>
      <i val="1"/>
      <color rgb="007A6A55"/>
      <sz val="10"/>
    </font>
  </fonts>
  <fills count="5">
    <fill>
      <patternFill/>
    </fill>
    <fill>
      <patternFill patternType="gray125"/>
    </fill>
    <fill>
      <patternFill patternType="solid">
        <fgColor rgb="008C5A2B"/>
      </patternFill>
    </fill>
    <fill>
      <patternFill patternType="solid">
        <fgColor rgb="00EFE7DC"/>
      </patternFill>
    </fill>
    <fill>
      <patternFill patternType="solid">
        <fgColor rgb="00EFEBE4"/>
      </patternFill>
    </fill>
  </fills>
  <borders count="11">
    <border>
      <left/>
      <right/>
      <top/>
      <bottom/>
      <diagonal/>
    </border>
    <border>
      <left style="thin">
        <color rgb="00C9BBA6"/>
      </left>
      <right style="thin">
        <color rgb="00C9BBA6"/>
      </right>
      <top style="thin">
        <color rgb="00C9BBA6"/>
      </top>
      <bottom style="thin">
        <color rgb="00C9BBA6"/>
      </bottom>
    </border>
    <border/>
    <border>
      <left/>
      <right/>
      <top style="thin">
        <color rgb="00C9BBA6"/>
      </top>
      <bottom/>
      <diagonal/>
    </border>
    <border>
      <left/>
      <right style="thin">
        <color rgb="00C9BBA6"/>
      </right>
      <top style="thin">
        <color rgb="00C9BBA6"/>
      </top>
      <bottom/>
      <diagonal/>
    </border>
    <border>
      <left/>
      <right/>
      <top style="thin">
        <color rgb="00C9BBA6"/>
      </top>
      <bottom style="thin">
        <color rgb="00C9BBA6"/>
      </bottom>
      <diagonal/>
    </border>
    <border>
      <left/>
      <right style="thin">
        <color rgb="00C9BBA6"/>
      </right>
      <top style="thin">
        <color rgb="00C9BBA6"/>
      </top>
      <bottom style="thin">
        <color rgb="00C9BBA6"/>
      </bottom>
      <diagonal/>
    </border>
    <border>
      <left style="thin">
        <color rgb="00C9BBA6"/>
      </left>
      <right/>
      <top/>
      <bottom/>
      <diagonal/>
    </border>
    <border>
      <left style="thin">
        <color rgb="00C9BBA6"/>
      </left>
      <right style="thin">
        <color rgb="00C9BBA6"/>
      </right>
      <top/>
      <bottom/>
      <diagonal/>
    </border>
    <border>
      <left style="thin">
        <color rgb="00C9BBA6"/>
      </left>
      <right style="thin">
        <color rgb="00C9BBA6"/>
      </right>
      <top/>
      <bottom style="thin">
        <color rgb="00C9BBA6"/>
      </bottom>
      <diagonal/>
    </border>
    <border>
      <bottom style="thin">
        <color rgb="00C9BBA6"/>
      </bottom>
    </border>
  </borders>
  <cellStyleXfs count="1">
    <xf numFmtId="0" fontId="0" fillId="0" borderId="0"/>
  </cellStyleXfs>
  <cellXfs count="43">
    <xf numFmtId="0" fontId="0"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10" fillId="0" borderId="10" pivotButton="0" quotePrefix="0" xfId="0"/>
    <xf numFmtId="0" fontId="0" fillId="0" borderId="10" pivotButton="0" quotePrefix="0" xfId="0"/>
    <xf numFmtId="0" fontId="2" fillId="0" borderId="0" applyAlignment="1" pivotButton="0" quotePrefix="0" xfId="0">
      <alignment vertical="top" wrapText="1"/>
    </xf>
    <xf numFmtId="0" fontId="8" fillId="3" borderId="1" applyAlignment="1" pivotButton="0" quotePrefix="0" xfId="0">
      <alignment vertical="top" wrapText="1"/>
    </xf>
    <xf numFmtId="0" fontId="2" fillId="0" borderId="1" applyAlignment="1" pivotButton="0" quotePrefix="0" xfId="0">
      <alignment vertical="top" wrapText="1"/>
    </xf>
    <xf numFmtId="0" fontId="11" fillId="0" borderId="0" applyAlignment="1" pivotButton="0" quotePrefix="0" xfId="0">
      <alignment vertical="top" wrapText="1"/>
    </xf>
    <xf numFmtId="0" fontId="6" fillId="3" borderId="1" applyAlignment="1" pivotButton="0" quotePrefix="0" xfId="0">
      <alignment horizontal="left" vertical="top" wrapText="1"/>
    </xf>
    <xf numFmtId="164" fontId="2" fillId="0" borderId="1" applyAlignment="1" pivotButton="0" quotePrefix="0" xfId="0">
      <alignment horizontal="left" vertical="top" wrapText="1"/>
    </xf>
    <xf numFmtId="0" fontId="0" fillId="0" borderId="1" pivotButton="0" quotePrefix="0" xfId="0"/>
    <xf numFmtId="0" fontId="2" fillId="0" borderId="1" applyAlignment="1" pivotButton="0" quotePrefix="0" xfId="0">
      <alignment horizontal="left" vertical="top" wrapText="1"/>
    </xf>
    <xf numFmtId="0" fontId="7" fillId="0" borderId="1" applyAlignment="1" pivotButton="0" quotePrefix="0" xfId="0">
      <alignment horizontal="left" vertical="top" wrapText="1"/>
    </xf>
    <xf numFmtId="0" fontId="2" fillId="0" borderId="2" applyAlignment="1" pivotButton="0" quotePrefix="0" xfId="0">
      <alignment horizontal="left" vertical="top" wrapText="1"/>
    </xf>
    <xf numFmtId="0" fontId="0" fillId="0" borderId="2" pivotButton="0" quotePrefix="0" xfId="0"/>
    <xf numFmtId="0" fontId="1" fillId="2" borderId="1" applyAlignment="1" pivotButton="0" quotePrefix="0" xfId="0">
      <alignment horizontal="left" vertical="center" wrapText="1"/>
    </xf>
    <xf numFmtId="0" fontId="1" fillId="2" borderId="1" applyAlignment="1" pivotButton="0" quotePrefix="0" xfId="0">
      <alignment horizontal="center" vertical="center" wrapText="1"/>
    </xf>
    <xf numFmtId="0" fontId="2" fillId="0" borderId="1" applyAlignment="1" pivotButton="0" quotePrefix="0" xfId="0">
      <alignment horizontal="center" vertical="top" wrapText="1"/>
    </xf>
    <xf numFmtId="0" fontId="8" fillId="4" borderId="1" applyAlignment="1" pivotButton="0" quotePrefix="0" xfId="0">
      <alignment horizontal="center" vertical="top" wrapText="1"/>
    </xf>
    <xf numFmtId="0" fontId="2" fillId="4" borderId="1" applyAlignment="1" pivotButton="0" quotePrefix="0" xfId="0">
      <alignment horizontal="center" vertical="top" wrapText="1"/>
    </xf>
    <xf numFmtId="0" fontId="9" fillId="4" borderId="1" applyAlignment="1" pivotButton="0" quotePrefix="0" xfId="0">
      <alignment horizontal="center" vertical="top" wrapText="1"/>
    </xf>
    <xf numFmtId="165" fontId="2" fillId="0" borderId="1" applyAlignment="1" pivotButton="0" quotePrefix="0" xfId="0">
      <alignment horizontal="center" vertical="top" wrapText="1"/>
    </xf>
    <xf numFmtId="0" fontId="9" fillId="0" borderId="1" applyAlignment="1" pivotButton="0" quotePrefix="0" xfId="0">
      <alignment horizontal="left" vertical="top" wrapText="1"/>
    </xf>
    <xf numFmtId="0" fontId="7" fillId="0" borderId="2" applyAlignment="1" pivotButton="0" quotePrefix="0" xfId="0">
      <alignment horizontal="left" vertical="top" wrapText="1"/>
    </xf>
    <xf numFmtId="0" fontId="0" fillId="0" borderId="5" pivotButton="0" quotePrefix="0" xfId="0"/>
    <xf numFmtId="0" fontId="0" fillId="0" borderId="6" pivotButton="0" quotePrefix="0" xfId="0"/>
    <xf numFmtId="0" fontId="0" fillId="0" borderId="9" pivotButton="0" quotePrefix="0" xfId="0"/>
    <xf numFmtId="0" fontId="8" fillId="4" borderId="1" applyAlignment="1" pivotButton="0" quotePrefix="0" xfId="0">
      <alignment horizontal="left" vertical="top" wrapText="1"/>
    </xf>
    <xf numFmtId="0" fontId="9" fillId="4" borderId="1" applyAlignment="1" pivotButton="0" quotePrefix="0" xfId="0">
      <alignment horizontal="left" vertical="top" wrapText="1"/>
    </xf>
    <xf numFmtId="1" fontId="2" fillId="0" borderId="1" applyAlignment="1" pivotButton="0" quotePrefix="0" xfId="0">
      <alignment horizontal="center" vertical="top" wrapText="1"/>
    </xf>
    <xf numFmtId="165" fontId="2" fillId="4" borderId="1" applyAlignment="1" pivotButton="0" quotePrefix="0" xfId="0">
      <alignment horizontal="center" vertical="top" wrapText="1"/>
    </xf>
    <xf numFmtId="166" fontId="2" fillId="0" borderId="1" applyAlignment="1" pivotButton="0" quotePrefix="0" xfId="0">
      <alignment horizontal="center" vertical="top" wrapText="1"/>
    </xf>
    <xf numFmtId="1" fontId="2" fillId="4" borderId="1" applyAlignment="1" pivotButton="0" quotePrefix="0" xfId="0">
      <alignment horizontal="center" vertical="top" wrapText="1"/>
    </xf>
    <xf numFmtId="9" fontId="2" fillId="4" borderId="1" applyAlignment="1" pivotButton="0" quotePrefix="0" xfId="0">
      <alignment horizontal="center" vertical="top" wrapText="1"/>
    </xf>
    <xf numFmtId="49" fontId="2" fillId="4" borderId="1" applyAlignment="1" pivotButton="0" quotePrefix="0" xfId="0">
      <alignment horizontal="center" vertical="top" wrapText="1"/>
    </xf>
    <xf numFmtId="2" fontId="2" fillId="4" borderId="1" applyAlignment="1" pivotButton="0" quotePrefix="0" xfId="0">
      <alignment horizontal="center" vertical="top" wrapText="1"/>
    </xf>
    <xf numFmtId="2" fontId="2" fillId="4" borderId="1" applyAlignment="1" pivotButton="0" quotePrefix="0" xfId="0">
      <alignment horizontal="left" vertical="top" wrapText="1"/>
    </xf>
    <xf numFmtId="167" fontId="2" fillId="4" borderId="1" applyAlignment="1" pivotButton="0" quotePrefix="0" xfId="0">
      <alignment horizontal="center" vertical="top" wrapText="1"/>
    </xf>
    <xf numFmtId="0" fontId="11" fillId="0" borderId="1" applyAlignment="1" pivotButton="0" quotePrefix="0" xfId="0">
      <alignment horizontal="left" vertical="top" wrapText="1"/>
    </xf>
    <xf numFmtId="0" fontId="8" fillId="0" borderId="1" applyAlignment="1" pivotButton="0" quotePrefix="0" xfId="0">
      <alignment horizontal="left" vertical="top" wrapText="1"/>
    </xf>
    <xf numFmtId="0" fontId="2" fillId="0" borderId="1" pivotButton="0" quotePrefix="0" xfId="0"/>
  </cellXfs>
  <cellStyles count="1">
    <cellStyle name="Normal" xfId="0" builtinId="0" hidden="0"/>
  </cellStyles>
  <dxfs count="2">
    <dxf>
      <fill>
        <patternFill patternType="solid">
          <fgColor rgb="00F6D5CF"/>
          <bgColor rgb="00F6D5CF"/>
        </patternFill>
      </fill>
    </dxf>
    <dxf>
      <fill>
        <patternFill patternType="solid">
          <fgColor rgb="00DDE8D5"/>
          <bgColor rgb="00DDE8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8C5A2B"/>
    <outlinePr summaryBelow="1" summaryRight="1"/>
    <pageSetUpPr fitToPage="1"/>
  </sheetPr>
  <dimension ref="A1:B41"/>
  <sheetViews>
    <sheetView showGridLines="0" workbookViewId="0">
      <selection activeCell="A1" sqref="A1"/>
    </sheetView>
  </sheetViews>
  <sheetFormatPr baseColWidth="8" defaultRowHeight="15"/>
  <cols>
    <col width="38" customWidth="1" min="1" max="1"/>
    <col width="110" customWidth="1" min="2" max="2"/>
  </cols>
  <sheetData>
    <row r="1" ht="26" customHeight="1">
      <c r="A1" s="1" t="inlineStr">
        <is>
          <t>Auditprogramm und Dreijahresraster</t>
        </is>
      </c>
    </row>
    <row r="2" ht="20" customHeight="1">
      <c r="A2" s="2" t="inlineStr">
        <is>
          <t>Vorlage zu Abschnitt 3.3 des Bandes 3b (Planung des Auditprogramms) · Anker: ISO 45001, 9.2.2 · 5.4</t>
        </is>
      </c>
    </row>
    <row r="3">
      <c r="A3" s="3" t="inlineStr">
        <is>
          <t>Das Steuer und die Lupe · Band 3b · buecher.effedore.com</t>
        </is>
      </c>
    </row>
    <row r="5" ht="22" customHeight="1">
      <c r="A5" s="4" t="inlineStr">
        <is>
          <t>So nutzen Sie diese Vorlage</t>
        </is>
      </c>
      <c r="B5" s="5" t="n"/>
    </row>
    <row r="6" ht="58" customHeight="1">
      <c r="A6" s="6" t="inlineStr">
        <is>
          <t>Ein Hilfsmittel für den Blick, kein Ablagestück: Das Auditprogramm ist keine Terminliste, sondern die Übersetzung des Gefährdungsprofils in einen Kalender. Die Vorlage hilft Ihnen, die Verteilung nachvollziehbar zu begründen und die Stunde in den Plan zu schreiben, statt sie dem Kalender des Auditors zu überlassen. Sie ersetzt weder das Urteil der Beteiligten noch das Audit selbst.</t>
        </is>
      </c>
    </row>
    <row r="7" ht="44" customHeight="1">
      <c r="A7" s="6" t="inlineStr">
        <is>
          <t>Weiße Zellen füllen Sie aus, graue Zellen rechnen selbst, rote Markierungen zeigen eine Lücke an. Der Band nennt keine Frequenz, keinen Turnus und keine Mindestzahl von Audittagen; verlangt ist eine begründete Planung. Wo der Band keine Zahl gibt, bleibt das Feld für Ihr Haus offen.</t>
        </is>
      </c>
    </row>
    <row r="9" ht="22" customHeight="1">
      <c r="A9" s="4" t="inlineStr">
        <is>
          <t>So gehen Sie vor</t>
        </is>
      </c>
      <c r="B9" s="5" t="n"/>
    </row>
    <row r="10" ht="74" customHeight="1">
      <c r="A10" s="7" t="inlineStr">
        <is>
          <t>1  Bereiche bewerten (Blatt «Punktbewertung»)</t>
        </is>
      </c>
      <c r="B10" s="8" t="inlineStr">
        <is>
          <t>Bewerten Sie gemeinsam mit Sicherheitsfachkraft, Bereichsleitungen und Sicherheitsvertrauenspersonen jeden Bereich nach den sieben Kriterien des Bandes mit 0, 1 oder 2 Punkten (höchstens 14). Die Summe ergibt eine Rangfolge, aus der sich die Audittage verteilen lassen. Entscheidend ist nicht die Genauigkeit der Punkte, sondern dass die Verteilung aus einer nachvollziehbaren Überlegung stammt und im externen Audit begründet werden kann.</t>
        </is>
      </c>
    </row>
    <row r="11" ht="58" customHeight="1">
      <c r="A11" s="7" t="inlineStr">
        <is>
          <t>2  Die Beschäftigten fragen (5.4)</t>
        </is>
      </c>
      <c r="B11" s="8" t="inlineStr">
        <is>
          <t>Stellen Sie vor der Festlegung in jeder Abteilung eine einzige Frage: «Wann müsste jemand hier sein, um zu sehen, wie es wirklich läuft?» Die Auskunft betrifft vor allem die Uhrzeiten. Tragen Sie das Ergebnis in die Begründungszeile der Punktbewertung und in die «kritische Stunde» des Rasters ein.</t>
        </is>
      </c>
    </row>
    <row r="12" ht="74" customHeight="1">
      <c r="A12" s="7" t="inlineStr">
        <is>
          <t>3  Raster aufbauen (Blatt «Dreijahresraster»)</t>
        </is>
      </c>
      <c r="B12" s="8" t="inlineStr">
        <is>
          <t>Kritische Bereiche (Punkte ab Ihrer Schwelle) jährlich, die übrigen im Wechsel; die Schwelle steht im Blatt «Punktbewertung». Tragen Sie je Jahr die Zahl der Audits ein, für jeden Bereich die kritische Stunde und den kritischen Monat, und halten Sie in jedem Jahr Reserve für Audits aus Änderungen und Ereignissen frei. Dem Band nach bringt ein risikoorientiertes Programm weniger Audits als ein gleichverteiltes: Es verlangt nicht mehr Zeit, sondern andere Zeit.</t>
        </is>
      </c>
    </row>
    <row r="13" ht="74" customHeight="1">
      <c r="A13" s="7" t="inlineStr">
        <is>
          <t>4  Termine eintragen (Blatt «Terminliste»)</t>
        </is>
      </c>
      <c r="B13" s="8" t="inlineStr">
        <is>
          <t>Jeder Termin erhält Jahr, Bereich, Anlass, Wochentag, Beginn und Ende. Das Blatt rechnet, ob der Termin außerhalb der Bürozeit liegt. Vermerken Sie, ob er zur kritischen Stunde des Bereichs liegt, und tragen Sie nach dem Audit Status und Zahl der Feststellungen ein. Legen Sie die gesetzlichen Begehungs- und Sitzungstermine daneben und verzahnen Sie sie, wo es sich anbietet (siehe unten).</t>
        </is>
      </c>
    </row>
    <row r="14" ht="74" customHeight="1">
      <c r="A14" s="7" t="inlineStr">
        <is>
          <t>5  Auswerten (Blatt «Auswertung»)</t>
        </is>
      </c>
      <c r="B14" s="8" t="inlineStr">
        <is>
          <t>Das Blatt rechnet die drei Kennzahlen des Bandes (Anteil der Audits außerhalb der Bürozeit, Zahl der Zusatzaudits aus Änderungen, Feststellungen je Audit gegenüber dem Vorjahr), vergleicht die Verteilung der Audits mit der der Punkte, zeigt je Bereich, ob er schon zur kritischen Stunde geprüft wurde, und führt die Prüfliste vor dem Beschluss. Alle drei Kennzahlen gehören in die Managementbewertung.</t>
        </is>
      </c>
    </row>
    <row r="15" ht="62" customHeight="1">
      <c r="A15" s="7" t="inlineStr">
        <is>
          <t>6  Zuständigkeit festhalten</t>
        </is>
      </c>
      <c r="B15" s="8" t="inlineStr">
        <is>
          <t>Drei Rollen, schriftlich getrennt: Die Sicherheitsfachkraft entwirft das Programm, die Beschäftigten werden konsultiert (5.4), die oberste Leitung beschließt und stellt die Arbeitszeit der Auditoren frei. Wird das Programm von derselben Person entworfen, beschlossen und durchgeführt, ist es eine private Arbeitsliste und fällt mit ihr zusammen. Ein Audit in vierzig Minuten ist ein Rundgang.</t>
        </is>
      </c>
    </row>
    <row r="17" ht="22" customHeight="1">
      <c r="A17" s="4" t="inlineStr">
        <is>
          <t>Die vier Eingangsgrößen des Auditprogramms (Band 3.3)</t>
        </is>
      </c>
      <c r="B17" s="5" t="n"/>
    </row>
    <row r="18" ht="30" customHeight="1">
      <c r="A18" s="7" t="inlineStr">
        <is>
          <t>Gefährdungsprofil</t>
        </is>
      </c>
      <c r="B18" s="8" t="inlineStr">
        <is>
          <t>Aus Gefährdungsbeurteilung, Unfall- und Beinaheunfallmeldungen. Bestimmt, welcher Bereich wie viele Audittage erhält.</t>
        </is>
      </c>
    </row>
    <row r="19" ht="30" customHeight="1">
      <c r="A19" s="7" t="inlineStr">
        <is>
          <t>Ergebnisse vorangegangener Audits</t>
        </is>
      </c>
      <c r="B19" s="8" t="inlineStr">
        <is>
          <t>Berichte und Nachverfolgung der Vorjahre. Ein Bereich mit offenen oder wiederkehrenden Befunden wird häufiger geprüft.</t>
        </is>
      </c>
    </row>
    <row r="20" ht="30" customHeight="1">
      <c r="A20" s="7" t="inlineStr">
        <is>
          <t>Änderungen</t>
        </is>
      </c>
      <c r="B20" s="8" t="inlineStr">
        <is>
          <t>Neue Geräte, Umbauten, neue Verfahren, Personalwechsel, neue Fremdfirmen. Lösen ein zusätzliches Audit aus, unabhängig vom Jahresraster.</t>
        </is>
      </c>
    </row>
    <row r="21" ht="30" customHeight="1">
      <c r="A21" s="7" t="inlineStr">
        <is>
          <t>Betriebszeit der Gefährdung</t>
        </is>
      </c>
      <c r="B21" s="8" t="inlineStr">
        <is>
          <t>Schichtpläne, Anlieferungszeiten, Veranstaltungskalender. Bestimmt die Uhrzeit und den Wochentag, nicht nur den Monat.</t>
        </is>
      </c>
    </row>
    <row r="22" ht="30" customHeight="1">
      <c r="A22" s="9" t="inlineStr">
        <is>
          <t>Reihenfolge: Das Gefährdungsprofil bestimmt die Verteilung, die Vorjahresergebnisse verschieben sie, die Änderungen durchbrechen sie, die Betriebszeit legt fest, wann das alles stattfindet.</t>
        </is>
      </c>
    </row>
    <row r="24" ht="22" customHeight="1">
      <c r="A24" s="4" t="inlineStr">
        <is>
          <t>Was angekündigt wird und was nicht (Band 3.3)</t>
        </is>
      </c>
      <c r="B24" s="5" t="n"/>
    </row>
    <row r="25" ht="20" customHeight="1">
      <c r="A25" s="7" t="inlineStr">
        <is>
          <t>Das Auditprogramm des Jahres</t>
        </is>
      </c>
      <c r="B25" s="8" t="inlineStr">
        <is>
          <t>Ja, allen: Das Programm ist ein Führungsinstrument, kein Geheimnis.</t>
        </is>
      </c>
    </row>
    <row r="26" ht="30" customHeight="1">
      <c r="A26" s="7" t="inlineStr">
        <is>
          <t>Welche Bereiche geprüft werden</t>
        </is>
      </c>
      <c r="B26" s="8" t="inlineStr">
        <is>
          <t>Ja: Die Bereichsleitung muss die Prüfung vorbereiten können, im Sinne von Zugang, nicht von Aufräumen.</t>
        </is>
      </c>
    </row>
    <row r="27" ht="20" customHeight="1">
      <c r="A27" s="7" t="inlineStr">
        <is>
          <t>Die kritische Stunde je Bereich</t>
        </is>
      </c>
      <c r="B27" s="8" t="inlineStr">
        <is>
          <t>Ja: Sie steht im Plan und ist begründet.</t>
        </is>
      </c>
    </row>
    <row r="28" ht="44" customHeight="1">
      <c r="A28" s="7" t="inlineStr">
        <is>
          <t>Der konkrete Tag</t>
        </is>
      </c>
      <c r="B28" s="8" t="inlineStr">
        <is>
          <t>Nein: Ein angekündigter Tag prüft den vorbereiteten Zustand. Die Norm schreibt die Ankündigung nicht vor; wo Zugang oder Vertretung es erfordern, ist ein vereinbarter Termin ebenso zulässig.</t>
        </is>
      </c>
    </row>
    <row r="29" ht="30" customHeight="1">
      <c r="A29" s="7" t="inlineStr">
        <is>
          <t>Der Gegenstand der Stichprobe</t>
        </is>
      </c>
      <c r="B29" s="8" t="inlineStr">
        <is>
          <t>Nein: Sonst wird genau dieser Gegenstand am Vorabend in Ordnung gebracht, und nur dieser.</t>
        </is>
      </c>
    </row>
    <row r="30" ht="20" customHeight="1">
      <c r="A30" s="9" t="inlineStr">
        <is>
          <t>Das ist eine Methodenentscheidung dieses Bandes, keine Normpflicht; angekündigte wie unangekündigte Termine können angemessen sein.</t>
        </is>
      </c>
    </row>
    <row r="32" ht="22" customHeight="1">
      <c r="A32" s="4" t="inlineStr">
        <is>
          <t>Was daneben gilt: Termine des nationalen Rechts verzahnen (Band 3.3)</t>
        </is>
      </c>
      <c r="B32" s="5" t="n"/>
    </row>
    <row r="33" ht="58" customHeight="1">
      <c r="A33" s="7" t="inlineStr">
        <is>
          <t>Regelmäßige Betriebsbegehung</t>
        </is>
      </c>
      <c r="B33" s="8" t="inlineStr">
        <is>
          <t>D: Fachkraft und Betriebsarzt nach ASiG und DGUV Vorschrift 2. A: Betreuung nach §§ 73, 79 ASchG; bis zu 50 Arbeitnehmern grundsätzlich durch Begehungen (§ 77a), vom Präventionszeitmodell (§ 82a) zu unterscheiden. CH: Beizug der Spezialisten nach Art. 11a VUV und EKAS-Richtlinie 6508 je nach Gefährdung und Voraussetzungen.</t>
        </is>
      </c>
    </row>
    <row r="34" ht="58" customHeight="1">
      <c r="A34" s="7" t="inlineStr">
        <is>
          <t>Gremium</t>
        </is>
      </c>
      <c r="B34" s="8" t="inlineStr">
        <is>
          <t>D: Arbeitsschutzausschuss (ASA) ab mehr als 20 Beschäftigten, mindestens vierteljährlich (§ 11 ASiG). A: Arbeitsschutzausschuss (§ 88 ASchG) ab regelmäßig 100 Arbeitnehmern, bei überwiegend büroartigen Arbeitsstätten ab 250. CH: ASA-Konzept, betrieblich geregelt.</t>
        </is>
      </c>
    </row>
    <row r="35" ht="44" customHeight="1">
      <c r="A35" s="7" t="inlineStr">
        <is>
          <t>Nutzen für die Planung</t>
        </is>
      </c>
      <c r="B35" s="8" t="inlineStr">
        <is>
          <t>D: ASA-Termine als Fixpunkte nutzen. A: Einsatzzeiten der Präventivdienste mit den Audits verzahnen. CH: Begehungen der Spezialisten mit den internen Audits abstimmen. Getrennte Listen erzeugen drei Nachverfolgungen mit denselben Feststellungen, von denen keine vollständig ist.</t>
        </is>
      </c>
    </row>
    <row r="37" ht="22" customHeight="1">
      <c r="A37" s="4" t="inlineStr">
        <is>
          <t>Das Programm und das externe Audit (Band 3.3)</t>
        </is>
      </c>
      <c r="B37" s="5" t="n"/>
    </row>
    <row r="38" ht="74" customHeight="1">
      <c r="A38" s="6" t="inlineStr">
        <is>
          <t>Interne Audits eines Bereichs sollten abgeschlossen und ihre Maßnahmen nachverfolgt sein, bevor die Zertifizierungsstelle kommt: Ein offener interner Befund ohne Nachverfolgung ist schlechter als gar keiner. Die letzten Wochen vor dem externen Audit sind der schlechteste Zeitpunkt für ein internes, weil dann ohnehin aufgeräumt wird. Jede Feststellung der Zertifizierungsstelle, die intern nie auftauchte, gehört in die Planung des Folgejahres. Die Zertifizierungsstelle genehmigt das Programm nicht; sie prüft, ob ein begründetes Programm existiert und umgesetzt wird. Die Mindestzahl von Audittagen nach IAF MD 5 gilt für Zertifizierungsaudits, nicht für interne Audits.</t>
        </is>
      </c>
    </row>
    <row r="40" ht="22" customHeight="1">
      <c r="A40" s="4" t="inlineStr">
        <is>
          <t>Was diese Vorlage nicht ist</t>
        </is>
      </c>
      <c r="B40" s="5" t="n"/>
    </row>
    <row r="41" ht="74" customHeight="1">
      <c r="A41" s="6" t="inlineStr">
        <is>
          <t>Kein Terminkalender zum Abheften und keine Erfolgskennzahl für die Einhaltung des Plans: Die Norm (9.2.2) verlangt ein geplantes, begründetes und aufrechterhaltenes Programm, nennt aber keine Frequenz und keinen Turnus. Die Punktbewertung ersetzt kein Urteil. Die Vorlage ersetzt weder Norm noch Rechtsberatung, weder Audit noch Gefährdungsbeurteilung des konkreten Falls noch das Urteil der Zertifizierungsstelle; verbindlich ist die jeweils gültige Fassung von Gesetz und Norm. Maßgeblich ist heute die ISO 45001:2018 (EN ISO 45001:2023, Amd 1:2024); der Entwurf ISO/DIS 45001 (Veröffentlichung für 2027 erwartet) bindet nicht. Eine ISO 45001:2026 existiert nicht.</t>
        </is>
      </c>
    </row>
  </sheetData>
  <mergeCells count="7">
    <mergeCell ref="A30:B30"/>
    <mergeCell ref="A2:B2"/>
    <mergeCell ref="A38:B38"/>
    <mergeCell ref="A7:B7"/>
    <mergeCell ref="A41:B41"/>
    <mergeCell ref="A6:B6"/>
    <mergeCell ref="A22:B22"/>
  </mergeCells>
  <pageMargins left="0.4" right="0.4" top="0.5" bottom="0.5" header="0.5" footer="0.5"/>
  <pageSetup orientation="landscape" paperSize="9" fitToHeight="0" fitToWidth="1"/>
  <headerFooter>
    <oddHeader/>
    <oddFooter>&amp;C&amp;A · Band 3b · Seite &amp;P</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N22"/>
  <sheetViews>
    <sheetView showGridLines="0" workbookViewId="0">
      <pane xSplit="5" ySplit="8" topLeftCell="F9" activePane="bottomRight" state="frozen"/>
      <selection pane="topRight"/>
      <selection pane="bottomLeft"/>
      <selection pane="bottomRight" activeCell="A1" sqref="A1"/>
    </sheetView>
  </sheetViews>
  <sheetFormatPr baseColWidth="8" defaultRowHeight="15"/>
  <cols>
    <col width="24" customWidth="1" min="1" max="1"/>
    <col width="36" customWidth="1" min="2" max="2"/>
    <col width="14" customWidth="1" min="3" max="3"/>
    <col width="14" customWidth="1" min="4" max="4"/>
    <col width="17"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s>
  <sheetData>
    <row r="1" ht="26" customHeight="1">
      <c r="A1" s="1" t="inlineStr">
        <is>
          <t>Punktbewertung der Bereiche</t>
        </is>
      </c>
    </row>
    <row r="2" ht="30" customHeight="1">
      <c r="A2" s="2" t="inlineStr">
        <is>
          <t>Vorlage zu Abschnitt 3.3 des Bandes 3b · Anker: ISO 45001, 9.2.2 · 5.4 · Die Punktbewertung ersetzt kein Urteil, aber sie macht das Urteil sichtbar. Weiße Zellen füllen Sie aus, graue rechnen selbst.</t>
        </is>
      </c>
    </row>
    <row r="3">
      <c r="A3" s="3" t="inlineStr">
        <is>
          <t>Das Steuer und die Lupe · Band 3b · buecher.effedore.com</t>
        </is>
      </c>
    </row>
    <row r="5">
      <c r="A5" s="10" t="inlineStr">
        <is>
          <t>Bewertet am</t>
        </is>
      </c>
      <c r="B5" s="11" t="n"/>
      <c r="C5" s="10" t="inlineStr">
        <is>
          <t>Beteiligt (Funktionen)</t>
        </is>
      </c>
      <c r="D5" s="12" t="n"/>
      <c r="E5" s="12" t="n"/>
      <c r="F5" s="12" t="n"/>
      <c r="G5" s="12" t="n"/>
      <c r="H5" s="12" t="n"/>
      <c r="I5" s="12" t="n"/>
      <c r="J5" s="12" t="n"/>
    </row>
    <row r="6" ht="28" customHeight="1">
      <c r="A6" s="10" t="inlineStr">
        <is>
          <t>Schwelle «jährlich»</t>
        </is>
      </c>
      <c r="B6" s="13" t="n">
        <v>8</v>
      </c>
      <c r="C6" s="14" t="inlineStr">
        <is>
          <t>Punkte. Beispiel Bregenz (Band 3.3, Hauptfall): Bereiche mit 8 oder mehr Punkten werden jährlich geprüft, die übrigen im Wechsel. Festlegung des Hauses, überschreibbar.</t>
        </is>
      </c>
      <c r="D6" s="12" t="n"/>
      <c r="E6" s="12" t="n"/>
      <c r="F6" s="12" t="n"/>
      <c r="G6" s="12" t="n"/>
      <c r="H6" s="12" t="n"/>
      <c r="I6" s="12" t="n"/>
      <c r="J6" s="12" t="n"/>
    </row>
    <row r="7" ht="6" customHeight="1">
      <c r="A7" s="15" t="n"/>
      <c r="B7" s="16" t="n"/>
      <c r="C7" s="16" t="n"/>
      <c r="D7" s="16" t="n"/>
      <c r="E7" s="16" t="n"/>
      <c r="F7" s="16" t="n"/>
      <c r="G7" s="16" t="n"/>
      <c r="H7" s="16" t="n"/>
      <c r="I7" s="16" t="n"/>
      <c r="J7" s="16" t="n"/>
      <c r="K7" s="16" t="n"/>
      <c r="L7" s="16" t="n"/>
      <c r="M7" s="16" t="n"/>
      <c r="N7" s="16" t="n"/>
    </row>
    <row r="8" ht="34" customHeight="1">
      <c r="A8" s="17" t="inlineStr">
        <is>
          <t>Kriterium</t>
        </is>
      </c>
      <c r="B8" s="17" t="inlineStr">
        <is>
          <t>Frage (Band 3.3)</t>
        </is>
      </c>
      <c r="C8" s="17" t="inlineStr">
        <is>
          <t>0 Punkte</t>
        </is>
      </c>
      <c r="D8" s="17" t="inlineStr">
        <is>
          <t>1 Punkt</t>
        </is>
      </c>
      <c r="E8" s="17" t="inlineStr">
        <is>
          <t>2 Punkte</t>
        </is>
      </c>
      <c r="F8" s="18" t="inlineStr">
        <is>
          <t>Küche und Anlieferung</t>
        </is>
      </c>
      <c r="G8" s="18" t="inlineStr">
        <is>
          <t>Wäscherei</t>
        </is>
      </c>
      <c r="H8" s="18" t="inlineStr">
        <is>
          <t>Haustechnik</t>
        </is>
      </c>
      <c r="I8" s="18" t="inlineStr">
        <is>
          <t>Etage</t>
        </is>
      </c>
      <c r="J8" s="18" t="inlineStr">
        <is>
          <t>Bankett</t>
        </is>
      </c>
      <c r="K8" s="18" t="inlineStr">
        <is>
          <t>Empfang und Nacht</t>
        </is>
      </c>
      <c r="L8" s="18" t="inlineStr">
        <is>
          <t>Verwaltung</t>
        </is>
      </c>
      <c r="M8" s="18" t="inlineStr">
        <is>
          <t>(weiterer Bereich)</t>
        </is>
      </c>
      <c r="N8" s="18" t="inlineStr">
        <is>
          <t>(weiterer Bereich)</t>
        </is>
      </c>
    </row>
    <row r="9" ht="32" customHeight="1">
      <c r="A9" s="10" t="inlineStr">
        <is>
          <t>Ereignishäufigkeit</t>
        </is>
      </c>
      <c r="B9" s="13" t="inlineStr">
        <is>
          <t>Wie viele Unfälle und Beinaheunfälle in den letzten drei Jahren?</t>
        </is>
      </c>
      <c r="C9" s="13" t="inlineStr">
        <is>
          <t>keine</t>
        </is>
      </c>
      <c r="D9" s="13" t="inlineStr">
        <is>
          <t>einzelne</t>
        </is>
      </c>
      <c r="E9" s="13" t="inlineStr">
        <is>
          <t>regelmäßig</t>
        </is>
      </c>
      <c r="F9" s="19" t="n"/>
      <c r="G9" s="19" t="n"/>
      <c r="H9" s="19" t="n"/>
      <c r="I9" s="19" t="n"/>
      <c r="J9" s="19" t="n"/>
      <c r="K9" s="19" t="n"/>
      <c r="L9" s="19" t="n"/>
      <c r="M9" s="19" t="n"/>
      <c r="N9" s="19" t="n"/>
    </row>
    <row r="10" ht="32" customHeight="1">
      <c r="A10" s="10" t="inlineStr">
        <is>
          <t>Mögliche Schwere</t>
        </is>
      </c>
      <c r="B10" s="13" t="inlineStr">
        <is>
          <t>Was ist der schlimmste plausible Ausgang?</t>
        </is>
      </c>
      <c r="C10" s="13" t="inlineStr">
        <is>
          <t>geringfügig</t>
        </is>
      </c>
      <c r="D10" s="13" t="inlineStr">
        <is>
          <t>Ausfall</t>
        </is>
      </c>
      <c r="E10" s="13" t="inlineStr">
        <is>
          <t>bleibender Schaden</t>
        </is>
      </c>
      <c r="F10" s="19" t="n"/>
      <c r="G10" s="19" t="n"/>
      <c r="H10" s="19" t="n"/>
      <c r="I10" s="19" t="n"/>
      <c r="J10" s="19" t="n"/>
      <c r="K10" s="19" t="n"/>
      <c r="L10" s="19" t="n"/>
      <c r="M10" s="19" t="n"/>
      <c r="N10" s="19" t="n"/>
    </row>
    <row r="11" ht="32" customHeight="1">
      <c r="A11" s="10" t="inlineStr">
        <is>
          <t>Maschinen und Energie</t>
        </is>
      </c>
      <c r="B11" s="13" t="inlineStr">
        <is>
          <t>Bewegte Teile, Hitze, Chemie, Strom?</t>
        </is>
      </c>
      <c r="C11" s="13" t="inlineStr">
        <is>
          <t>nein</t>
        </is>
      </c>
      <c r="D11" s="13" t="inlineStr">
        <is>
          <t>teilweise</t>
        </is>
      </c>
      <c r="E11" s="13" t="inlineStr">
        <is>
          <t>durchgehend</t>
        </is>
      </c>
      <c r="F11" s="19" t="n"/>
      <c r="G11" s="19" t="n"/>
      <c r="H11" s="19" t="n"/>
      <c r="I11" s="19" t="n"/>
      <c r="J11" s="19" t="n"/>
      <c r="K11" s="19" t="n"/>
      <c r="L11" s="19" t="n"/>
      <c r="M11" s="19" t="n"/>
      <c r="N11" s="19" t="n"/>
    </row>
    <row r="12" ht="32" customHeight="1">
      <c r="A12" s="10" t="inlineStr">
        <is>
          <t>Alleinarbeit</t>
        </is>
      </c>
      <c r="B12" s="13" t="inlineStr">
        <is>
          <t>Arbeitet dort jemand allein, auch nachts?</t>
        </is>
      </c>
      <c r="C12" s="13" t="inlineStr">
        <is>
          <t>nein</t>
        </is>
      </c>
      <c r="D12" s="13" t="inlineStr">
        <is>
          <t>gelegentlich</t>
        </is>
      </c>
      <c r="E12" s="13" t="inlineStr">
        <is>
          <t>regelmäßig</t>
        </is>
      </c>
      <c r="F12" s="19" t="n"/>
      <c r="G12" s="19" t="n"/>
      <c r="H12" s="19" t="n"/>
      <c r="I12" s="19" t="n"/>
      <c r="J12" s="19" t="n"/>
      <c r="K12" s="19" t="n"/>
      <c r="L12" s="19" t="n"/>
      <c r="M12" s="19" t="n"/>
      <c r="N12" s="19" t="n"/>
    </row>
    <row r="13" ht="32" customHeight="1">
      <c r="A13" s="10" t="inlineStr">
        <is>
          <t>Fremdfirmen</t>
        </is>
      </c>
      <c r="B13" s="13" t="inlineStr">
        <is>
          <t>Arbeiten dort betriebsfremde Personen?</t>
        </is>
      </c>
      <c r="C13" s="13" t="inlineStr">
        <is>
          <t>nein</t>
        </is>
      </c>
      <c r="D13" s="13" t="inlineStr">
        <is>
          <t>gelegentlich</t>
        </is>
      </c>
      <c r="E13" s="13" t="inlineStr">
        <is>
          <t>regelmäßig</t>
        </is>
      </c>
      <c r="F13" s="19" t="n"/>
      <c r="G13" s="19" t="n"/>
      <c r="H13" s="19" t="n"/>
      <c r="I13" s="19" t="n"/>
      <c r="J13" s="19" t="n"/>
      <c r="K13" s="19" t="n"/>
      <c r="L13" s="19" t="n"/>
      <c r="M13" s="19" t="n"/>
      <c r="N13" s="19" t="n"/>
    </row>
    <row r="14" ht="32" customHeight="1">
      <c r="A14" s="10" t="inlineStr">
        <is>
          <t>Fluktuation</t>
        </is>
      </c>
      <c r="B14" s="13" t="inlineStr">
        <is>
          <t>Wie oft wechselt das Personal?</t>
        </is>
      </c>
      <c r="C14" s="13" t="inlineStr">
        <is>
          <t>gering</t>
        </is>
      </c>
      <c r="D14" s="13" t="inlineStr">
        <is>
          <t>mittel</t>
        </is>
      </c>
      <c r="E14" s="13" t="inlineStr">
        <is>
          <t>hoch (Saison, Aushilfen)</t>
        </is>
      </c>
      <c r="F14" s="19" t="n"/>
      <c r="G14" s="19" t="n"/>
      <c r="H14" s="19" t="n"/>
      <c r="I14" s="19" t="n"/>
      <c r="J14" s="19" t="n"/>
      <c r="K14" s="19" t="n"/>
      <c r="L14" s="19" t="n"/>
      <c r="M14" s="19" t="n"/>
      <c r="N14" s="19" t="n"/>
    </row>
    <row r="15" ht="32" customHeight="1">
      <c r="A15" s="10" t="inlineStr">
        <is>
          <t>Offene Befunde</t>
        </is>
      </c>
      <c r="B15" s="13" t="inlineStr">
        <is>
          <t>Sind Maßnahmen aus dem Vorjahr offen?</t>
        </is>
      </c>
      <c r="C15" s="13" t="inlineStr">
        <is>
          <t>keine</t>
        </is>
      </c>
      <c r="D15" s="13" t="inlineStr">
        <is>
          <t>eine</t>
        </is>
      </c>
      <c r="E15" s="13" t="inlineStr">
        <is>
          <t>mehrere</t>
        </is>
      </c>
      <c r="F15" s="19" t="n"/>
      <c r="G15" s="19" t="n"/>
      <c r="H15" s="19" t="n"/>
      <c r="I15" s="19" t="n"/>
      <c r="J15" s="19" t="n"/>
      <c r="K15" s="19" t="n"/>
      <c r="L15" s="19" t="n"/>
      <c r="M15" s="19" t="n"/>
      <c r="N15" s="19" t="n"/>
    </row>
    <row r="16">
      <c r="A16" s="10" t="inlineStr">
        <is>
          <t>Summe (höchstens 14)</t>
        </is>
      </c>
      <c r="B16" s="12" t="n"/>
      <c r="C16" s="12" t="n"/>
      <c r="D16" s="12" t="n"/>
      <c r="E16" s="12" t="n"/>
      <c r="F16" s="20">
        <f>IF(OR(LEFT(F$8,1)="(",COUNT(F9:F15)=0),"",SUM(F9:F15))</f>
        <v/>
      </c>
      <c r="G16" s="20">
        <f>IF(OR(LEFT(G$8,1)="(",COUNT(G9:G15)=0),"",SUM(G9:G15))</f>
        <v/>
      </c>
      <c r="H16" s="20">
        <f>IF(OR(LEFT(H$8,1)="(",COUNT(H9:H15)=0),"",SUM(H9:H15))</f>
        <v/>
      </c>
      <c r="I16" s="20">
        <f>IF(OR(LEFT(I$8,1)="(",COUNT(I9:I15)=0),"",SUM(I9:I15))</f>
        <v/>
      </c>
      <c r="J16" s="20">
        <f>IF(OR(LEFT(J$8,1)="(",COUNT(J9:J15)=0),"",SUM(J9:J15))</f>
        <v/>
      </c>
      <c r="K16" s="20">
        <f>IF(OR(LEFT(K$8,1)="(",COUNT(K9:K15)=0),"",SUM(K9:K15))</f>
        <v/>
      </c>
      <c r="L16" s="20">
        <f>IF(OR(LEFT(L$8,1)="(",COUNT(L9:L15)=0),"",SUM(L9:L15))</f>
        <v/>
      </c>
      <c r="M16" s="20">
        <f>IF(OR(LEFT(M$8,1)="(",COUNT(M9:M15)=0),"",SUM(M9:M15))</f>
        <v/>
      </c>
      <c r="N16" s="20">
        <f>IF(OR(LEFT(N$8,1)="(",COUNT(N9:N15)=0),"",SUM(N9:N15))</f>
        <v/>
      </c>
    </row>
    <row r="17">
      <c r="A17" s="10" t="inlineStr">
        <is>
          <t>Rang (1 = höchste Punktzahl)</t>
        </is>
      </c>
      <c r="B17" s="12" t="n"/>
      <c r="C17" s="12" t="n"/>
      <c r="D17" s="12" t="n"/>
      <c r="E17" s="12" t="n"/>
      <c r="F17" s="21">
        <f>IF(F16="","",RANK(F16,$F$16:$N$16))</f>
        <v/>
      </c>
      <c r="G17" s="21">
        <f>IF(G16="","",RANK(G16,$F$16:$N$16))</f>
        <v/>
      </c>
      <c r="H17" s="21">
        <f>IF(H16="","",RANK(H16,$F$16:$N$16))</f>
        <v/>
      </c>
      <c r="I17" s="21">
        <f>IF(I16="","",RANK(I16,$F$16:$N$16))</f>
        <v/>
      </c>
      <c r="J17" s="21">
        <f>IF(J16="","",RANK(J16,$F$16:$N$16))</f>
        <v/>
      </c>
      <c r="K17" s="21">
        <f>IF(K16="","",RANK(K16,$F$16:$N$16))</f>
        <v/>
      </c>
      <c r="L17" s="21">
        <f>IF(L16="","",RANK(L16,$F$16:$N$16))</f>
        <v/>
      </c>
      <c r="M17" s="21">
        <f>IF(M16="","",RANK(M16,$F$16:$N$16))</f>
        <v/>
      </c>
      <c r="N17" s="21">
        <f>IF(N16="","",RANK(N16,$F$16:$N$16))</f>
        <v/>
      </c>
    </row>
    <row r="18" ht="30" customHeight="1">
      <c r="A18" s="10" t="inlineStr">
        <is>
          <t>Einstufung</t>
        </is>
      </c>
      <c r="B18" s="12" t="n"/>
      <c r="C18" s="12" t="n"/>
      <c r="D18" s="12" t="n"/>
      <c r="E18" s="12" t="n"/>
      <c r="F18" s="22">
        <f>IF(F16="","",IF(F16&gt;=$B$6,"kritisch: jährlich","Wechsel"))</f>
        <v/>
      </c>
      <c r="G18" s="22">
        <f>IF(G16="","",IF(G16&gt;=$B$6,"kritisch: jährlich","Wechsel"))</f>
        <v/>
      </c>
      <c r="H18" s="22">
        <f>IF(H16="","",IF(H16&gt;=$B$6,"kritisch: jährlich","Wechsel"))</f>
        <v/>
      </c>
      <c r="I18" s="22">
        <f>IF(I16="","",IF(I16&gt;=$B$6,"kritisch: jährlich","Wechsel"))</f>
        <v/>
      </c>
      <c r="J18" s="22">
        <f>IF(J16="","",IF(J16&gt;=$B$6,"kritisch: jährlich","Wechsel"))</f>
        <v/>
      </c>
      <c r="K18" s="22">
        <f>IF(K16="","",IF(K16&gt;=$B$6,"kritisch: jährlich","Wechsel"))</f>
        <v/>
      </c>
      <c r="L18" s="22">
        <f>IF(L16="","",IF(L16&gt;=$B$6,"kritisch: jährlich","Wechsel"))</f>
        <v/>
      </c>
      <c r="M18" s="22">
        <f>IF(M16="","",IF(M16&gt;=$B$6,"kritisch: jährlich","Wechsel"))</f>
        <v/>
      </c>
      <c r="N18" s="22">
        <f>IF(N16="","",IF(N16&gt;=$B$6,"kritisch: jährlich","Wechsel"))</f>
        <v/>
      </c>
    </row>
    <row r="19">
      <c r="A19" s="10" t="inlineStr">
        <is>
          <t>Audittage je Jahr (Festlegung des Hauses)</t>
        </is>
      </c>
      <c r="B19" s="12" t="n"/>
      <c r="C19" s="12" t="n"/>
      <c r="D19" s="12" t="n"/>
      <c r="E19" s="12" t="n"/>
      <c r="F19" s="23" t="n"/>
      <c r="G19" s="23" t="n"/>
      <c r="H19" s="23" t="n"/>
      <c r="I19" s="23" t="n"/>
      <c r="J19" s="23" t="n"/>
      <c r="K19" s="23" t="n"/>
      <c r="L19" s="23" t="n"/>
      <c r="M19" s="23" t="n"/>
      <c r="N19" s="23" t="n"/>
    </row>
    <row r="20" ht="70" customHeight="1">
      <c r="A20" s="10" t="inlineStr">
        <is>
          <t>Begründung · Ergebnis der Konsultation (5.4)</t>
        </is>
      </c>
      <c r="B20" s="12" t="n"/>
      <c r="C20" s="12" t="n"/>
      <c r="D20" s="12" t="n"/>
      <c r="E20" s="12" t="n"/>
      <c r="F20" s="24" t="n"/>
      <c r="G20" s="24" t="n"/>
      <c r="H20" s="24" t="n"/>
      <c r="I20" s="24" t="n"/>
      <c r="J20" s="24" t="n"/>
      <c r="K20" s="24" t="n"/>
      <c r="L20" s="24" t="n"/>
      <c r="M20" s="24" t="n"/>
      <c r="N20" s="24" t="n"/>
    </row>
    <row r="22" ht="40" customHeight="1">
      <c r="A22" s="25" t="inlineStr">
        <is>
          <t>Die Genauigkeit der Punkte ist scheinbar; entscheidend ist, dass die Verteilung aus einer nachvollziehbaren Überlegung stammt und nicht aus der Zahl der Abteilungen (Band 3.3). Bereichsnamen in Zeile 8 überschreiben; ein Name in Klammern gilt als unbenutzt. Bewerten Sie gemeinsam: Sicherheitsfachkraft, Bereichsleitungen und Sicherheitsvertrauenspersonen (Beispiel Bregenz).</t>
        </is>
      </c>
      <c r="B22" s="26" t="n"/>
      <c r="C22" s="26" t="n"/>
      <c r="D22" s="26" t="n"/>
      <c r="E22" s="26" t="n"/>
      <c r="F22" s="26" t="n"/>
      <c r="G22" s="26" t="n"/>
      <c r="H22" s="26" t="n"/>
      <c r="I22" s="26" t="n"/>
      <c r="J22" s="26" t="n"/>
      <c r="K22" s="26" t="n"/>
      <c r="L22" s="26" t="n"/>
      <c r="M22" s="26" t="n"/>
      <c r="N22" s="27" t="n"/>
    </row>
  </sheetData>
  <mergeCells count="9">
    <mergeCell ref="A20:E20"/>
    <mergeCell ref="A22:N22"/>
    <mergeCell ref="A16:E16"/>
    <mergeCell ref="C6:J6"/>
    <mergeCell ref="A2:N2"/>
    <mergeCell ref="A19:E19"/>
    <mergeCell ref="A17:E17"/>
    <mergeCell ref="A18:E18"/>
    <mergeCell ref="D5:J5"/>
  </mergeCells>
  <conditionalFormatting sqref="F18:N18">
    <cfRule type="expression" priority="1" dxfId="0">
      <formula>F18="kritisch: jährlich"</formula>
    </cfRule>
  </conditionalFormatting>
  <dataValidations count="1">
    <dataValidation sqref="F9:N15" showDropDown="0" showInputMessage="0" showErrorMessage="1" allowBlank="1" errorTitle="Ungültiger Eintrag" error="Bitte 0, 1 oder 2 wählen." type="list">
      <formula1>=Listen!$F$2:$F$4</formula1>
    </dataValidation>
  </dataValidations>
  <pageMargins left="0.4" right="0.4" top="0.5" bottom="0.5" header="0.5" footer="0.5"/>
  <pageSetup orientation="landscape" paperSize="9" fitToHeight="0" fitToWidth="1"/>
  <headerFooter>
    <oddHeader/>
    <oddFooter>&amp;C&amp;A · Band 3b · Seite &amp;P</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K21"/>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9" customWidth="1" min="3" max="3"/>
    <col width="17" customWidth="1" min="4" max="4"/>
    <col width="11" customWidth="1" min="5" max="5"/>
    <col width="11" customWidth="1" min="6" max="6"/>
    <col width="11" customWidth="1" min="7" max="7"/>
    <col width="9" customWidth="1" min="8" max="8"/>
    <col width="26" customWidth="1" min="9" max="9"/>
    <col width="24" customWidth="1" min="10" max="10"/>
    <col width="34" customWidth="1" min="11" max="11"/>
  </cols>
  <sheetData>
    <row r="1" ht="26" customHeight="1">
      <c r="A1" s="1" t="inlineStr">
        <is>
          <t>Dreijahresraster des Auditprogramms</t>
        </is>
      </c>
    </row>
    <row r="2" ht="30" customHeight="1">
      <c r="A2" s="2" t="inlineStr">
        <is>
          <t>Vorlage zu Abschnitt 3.3 des Bandes 3b · Anker: ISO 45001, 9.2.2 · Kritische Bereiche jährlich, die übrigen im Wechsel, in jedem Jahr Raum für Audits aus Änderungen und Ereignissen. Das Programm ist öffentlich, der Tag ist es nicht.</t>
        </is>
      </c>
    </row>
    <row r="3">
      <c r="A3" s="3" t="inlineStr">
        <is>
          <t>Das Steuer und die Lupe · Band 3b · buecher.effedore.com</t>
        </is>
      </c>
    </row>
    <row r="5">
      <c r="A5" s="10" t="inlineStr">
        <is>
          <t>Entworfen von</t>
        </is>
      </c>
      <c r="B5" s="12" t="n"/>
      <c r="C5" s="13" t="n"/>
      <c r="D5" s="12" t="n"/>
      <c r="E5" s="12" t="n"/>
      <c r="F5" s="10" t="inlineStr">
        <is>
          <t>Beschlossen von (oberste Leitung)</t>
        </is>
      </c>
      <c r="G5" s="12" t="n"/>
      <c r="H5" s="13" t="n"/>
      <c r="I5" s="12" t="n"/>
      <c r="J5" s="12" t="n"/>
      <c r="K5" s="25" t="inlineStr">
        <is>
          <t>Wer entwirft, wer konsultiert, wer beschließt: drei Zeilen verhindern, dass das Programm mit einer einzelnen Person aus dem Haus geht (Band 3.3).</t>
        </is>
      </c>
    </row>
    <row r="6">
      <c r="A6" s="10" t="inlineStr">
        <is>
          <t>Konsultiert (5.4)</t>
        </is>
      </c>
      <c r="B6" s="12" t="n"/>
      <c r="C6" s="13" t="n"/>
      <c r="D6" s="12" t="n"/>
      <c r="E6" s="12" t="n"/>
      <c r="F6" s="10" t="inlineStr">
        <is>
          <t>Zeitraum (Jahr 1 beginnt)</t>
        </is>
      </c>
      <c r="G6" s="12" t="n"/>
      <c r="H6" s="13" t="n"/>
      <c r="I6" s="12" t="n"/>
      <c r="J6" s="12" t="n"/>
      <c r="K6" s="28" t="n"/>
    </row>
    <row r="8" ht="40" customHeight="1">
      <c r="A8" s="17" t="inlineStr">
        <is>
          <t>Nr.</t>
        </is>
      </c>
      <c r="B8" s="17" t="inlineStr">
        <is>
          <t>Bereich (aus Punktbewertung)</t>
        </is>
      </c>
      <c r="C8" s="17" t="inlineStr">
        <is>
          <t>Punkte</t>
        </is>
      </c>
      <c r="D8" s="17" t="inlineStr">
        <is>
          <t>Einstufung</t>
        </is>
      </c>
      <c r="E8" s="17" t="inlineStr">
        <is>
          <t>Jahr 1 (Audits)</t>
        </is>
      </c>
      <c r="F8" s="17" t="inlineStr">
        <is>
          <t>Jahr 2 (Audits)</t>
        </is>
      </c>
      <c r="G8" s="17" t="inlineStr">
        <is>
          <t>Jahr 3 (Audits)</t>
        </is>
      </c>
      <c r="H8" s="17" t="inlineStr">
        <is>
          <t>Summe</t>
        </is>
      </c>
      <c r="I8" s="17" t="inlineStr">
        <is>
          <t>Kritische Stunde</t>
        </is>
      </c>
      <c r="J8" s="17" t="inlineStr">
        <is>
          <t>Kritischer Monat (Jahresuhr)</t>
        </is>
      </c>
      <c r="K8" s="17" t="inlineStr">
        <is>
          <t>Begründung · Hinweis</t>
        </is>
      </c>
    </row>
    <row r="9" ht="32" customHeight="1">
      <c r="A9" s="19" t="n">
        <v>1</v>
      </c>
      <c r="B9" s="29">
        <f>IF(OR(Punktbewertung!F$8="",LEFT(Punktbewertung!F$8,1)="("),"",Punktbewertung!F$8)</f>
        <v/>
      </c>
      <c r="C9" s="21">
        <f>IF(B9="","",Punktbewertung!F16)</f>
        <v/>
      </c>
      <c r="D9" s="30">
        <f>IF(B9="","",IF(Punktbewertung!F18="","bitte bewerten",Punktbewertung!F18))</f>
        <v/>
      </c>
      <c r="E9" s="31" t="n"/>
      <c r="F9" s="31" t="n"/>
      <c r="G9" s="31" t="n"/>
      <c r="H9" s="21">
        <f>IF(B9="","",SUM(E9:G9))</f>
        <v/>
      </c>
      <c r="I9" s="13" t="n"/>
      <c r="J9" s="13" t="n"/>
      <c r="K9" s="24" t="n"/>
    </row>
    <row r="10" ht="32" customHeight="1">
      <c r="A10" s="19" t="n">
        <v>2</v>
      </c>
      <c r="B10" s="29">
        <f>IF(OR(Punktbewertung!G$8="",LEFT(Punktbewertung!G$8,1)="("),"",Punktbewertung!G$8)</f>
        <v/>
      </c>
      <c r="C10" s="21">
        <f>IF(B10="","",Punktbewertung!G16)</f>
        <v/>
      </c>
      <c r="D10" s="30">
        <f>IF(B10="","",IF(Punktbewertung!G18="","bitte bewerten",Punktbewertung!G18))</f>
        <v/>
      </c>
      <c r="E10" s="31" t="n"/>
      <c r="F10" s="31" t="n"/>
      <c r="G10" s="31" t="n"/>
      <c r="H10" s="21">
        <f>IF(B10="","",SUM(E10:G10))</f>
        <v/>
      </c>
      <c r="I10" s="13" t="n"/>
      <c r="J10" s="13" t="n"/>
      <c r="K10" s="24" t="n"/>
    </row>
    <row r="11" ht="32" customHeight="1">
      <c r="A11" s="19" t="n">
        <v>3</v>
      </c>
      <c r="B11" s="29">
        <f>IF(OR(Punktbewertung!H$8="",LEFT(Punktbewertung!H$8,1)="("),"",Punktbewertung!H$8)</f>
        <v/>
      </c>
      <c r="C11" s="21">
        <f>IF(B11="","",Punktbewertung!H16)</f>
        <v/>
      </c>
      <c r="D11" s="30">
        <f>IF(B11="","",IF(Punktbewertung!H18="","bitte bewerten",Punktbewertung!H18))</f>
        <v/>
      </c>
      <c r="E11" s="31" t="n"/>
      <c r="F11" s="31" t="n"/>
      <c r="G11" s="31" t="n"/>
      <c r="H11" s="21">
        <f>IF(B11="","",SUM(E11:G11))</f>
        <v/>
      </c>
      <c r="I11" s="13" t="n"/>
      <c r="J11" s="13" t="n"/>
      <c r="K11" s="24" t="n"/>
    </row>
    <row r="12" ht="32" customHeight="1">
      <c r="A12" s="19" t="n">
        <v>4</v>
      </c>
      <c r="B12" s="29">
        <f>IF(OR(Punktbewertung!I$8="",LEFT(Punktbewertung!I$8,1)="("),"",Punktbewertung!I$8)</f>
        <v/>
      </c>
      <c r="C12" s="21">
        <f>IF(B12="","",Punktbewertung!I16)</f>
        <v/>
      </c>
      <c r="D12" s="30">
        <f>IF(B12="","",IF(Punktbewertung!I18="","bitte bewerten",Punktbewertung!I18))</f>
        <v/>
      </c>
      <c r="E12" s="31" t="n"/>
      <c r="F12" s="31" t="n"/>
      <c r="G12" s="31" t="n"/>
      <c r="H12" s="21">
        <f>IF(B12="","",SUM(E12:G12))</f>
        <v/>
      </c>
      <c r="I12" s="13" t="n"/>
      <c r="J12" s="13" t="n"/>
      <c r="K12" s="24" t="n"/>
    </row>
    <row r="13" ht="32" customHeight="1">
      <c r="A13" s="19" t="n">
        <v>5</v>
      </c>
      <c r="B13" s="29">
        <f>IF(OR(Punktbewertung!J$8="",LEFT(Punktbewertung!J$8,1)="("),"",Punktbewertung!J$8)</f>
        <v/>
      </c>
      <c r="C13" s="21">
        <f>IF(B13="","",Punktbewertung!J16)</f>
        <v/>
      </c>
      <c r="D13" s="30">
        <f>IF(B13="","",IF(Punktbewertung!J18="","bitte bewerten",Punktbewertung!J18))</f>
        <v/>
      </c>
      <c r="E13" s="31" t="n"/>
      <c r="F13" s="31" t="n"/>
      <c r="G13" s="31" t="n"/>
      <c r="H13" s="21">
        <f>IF(B13="","",SUM(E13:G13))</f>
        <v/>
      </c>
      <c r="I13" s="13" t="n"/>
      <c r="J13" s="13" t="n"/>
      <c r="K13" s="24" t="n"/>
    </row>
    <row r="14" ht="32" customHeight="1">
      <c r="A14" s="19" t="n">
        <v>6</v>
      </c>
      <c r="B14" s="29">
        <f>IF(OR(Punktbewertung!K$8="",LEFT(Punktbewertung!K$8,1)="("),"",Punktbewertung!K$8)</f>
        <v/>
      </c>
      <c r="C14" s="21">
        <f>IF(B14="","",Punktbewertung!K16)</f>
        <v/>
      </c>
      <c r="D14" s="30">
        <f>IF(B14="","",IF(Punktbewertung!K18="","bitte bewerten",Punktbewertung!K18))</f>
        <v/>
      </c>
      <c r="E14" s="31" t="n"/>
      <c r="F14" s="31" t="n"/>
      <c r="G14" s="31" t="n"/>
      <c r="H14" s="21">
        <f>IF(B14="","",SUM(E14:G14))</f>
        <v/>
      </c>
      <c r="I14" s="13" t="n"/>
      <c r="J14" s="13" t="n"/>
      <c r="K14" s="24" t="n"/>
    </row>
    <row r="15" ht="32" customHeight="1">
      <c r="A15" s="19" t="n">
        <v>7</v>
      </c>
      <c r="B15" s="29">
        <f>IF(OR(Punktbewertung!L$8="",LEFT(Punktbewertung!L$8,1)="("),"",Punktbewertung!L$8)</f>
        <v/>
      </c>
      <c r="C15" s="21">
        <f>IF(B15="","",Punktbewertung!L16)</f>
        <v/>
      </c>
      <c r="D15" s="30">
        <f>IF(B15="","",IF(Punktbewertung!L18="","bitte bewerten",Punktbewertung!L18))</f>
        <v/>
      </c>
      <c r="E15" s="31" t="n"/>
      <c r="F15" s="31" t="n"/>
      <c r="G15" s="31" t="n"/>
      <c r="H15" s="21">
        <f>IF(B15="","",SUM(E15:G15))</f>
        <v/>
      </c>
      <c r="I15" s="13" t="n"/>
      <c r="J15" s="13" t="n"/>
      <c r="K15" s="24" t="n"/>
    </row>
    <row r="16" ht="32" customHeight="1">
      <c r="A16" s="19" t="n">
        <v>8</v>
      </c>
      <c r="B16" s="29">
        <f>IF(OR(Punktbewertung!M$8="",LEFT(Punktbewertung!M$8,1)="("),"",Punktbewertung!M$8)</f>
        <v/>
      </c>
      <c r="C16" s="21">
        <f>IF(B16="","",Punktbewertung!M16)</f>
        <v/>
      </c>
      <c r="D16" s="30">
        <f>IF(B16="","",IF(Punktbewertung!M18="","bitte bewerten",Punktbewertung!M18))</f>
        <v/>
      </c>
      <c r="E16" s="31" t="n"/>
      <c r="F16" s="31" t="n"/>
      <c r="G16" s="31" t="n"/>
      <c r="H16" s="21">
        <f>IF(B16="","",SUM(E16:G16))</f>
        <v/>
      </c>
      <c r="I16" s="13" t="n"/>
      <c r="J16" s="13" t="n"/>
      <c r="K16" s="24" t="n"/>
    </row>
    <row r="17" ht="32" customHeight="1">
      <c r="A17" s="19" t="n">
        <v>9</v>
      </c>
      <c r="B17" s="29">
        <f>IF(OR(Punktbewertung!N$8="",LEFT(Punktbewertung!N$8,1)="("),"",Punktbewertung!N$8)</f>
        <v/>
      </c>
      <c r="C17" s="21">
        <f>IF(B17="","",Punktbewertung!N16)</f>
        <v/>
      </c>
      <c r="D17" s="30">
        <f>IF(B17="","",IF(Punktbewertung!N18="","bitte bewerten",Punktbewertung!N18))</f>
        <v/>
      </c>
      <c r="E17" s="31" t="n"/>
      <c r="F17" s="31" t="n"/>
      <c r="G17" s="31" t="n"/>
      <c r="H17" s="21">
        <f>IF(B17="","",SUM(E17:G17))</f>
        <v/>
      </c>
      <c r="I17" s="13" t="n"/>
      <c r="J17" s="13" t="n"/>
      <c r="K17" s="24" t="n"/>
    </row>
    <row r="18">
      <c r="A18" s="10" t="n"/>
      <c r="B18" s="10" t="inlineStr">
        <is>
          <t>Summe geplanter Audits</t>
        </is>
      </c>
      <c r="C18" s="12" t="n"/>
      <c r="D18" s="12" t="n"/>
      <c r="E18" s="20">
        <f>SUM(E9:E17)</f>
        <v/>
      </c>
      <c r="F18" s="20">
        <f>SUM(F9:F17)</f>
        <v/>
      </c>
      <c r="G18" s="20">
        <f>SUM(G9:G17)</f>
        <v/>
      </c>
      <c r="H18" s="20">
        <f>SUM(E18:G18)</f>
        <v/>
      </c>
    </row>
    <row r="19" ht="40" customHeight="1">
      <c r="A19" s="10" t="n"/>
      <c r="B19" s="10" t="inlineStr">
        <is>
          <t>Reserve für Änderungen (Tage je Jahr)</t>
        </is>
      </c>
      <c r="C19" s="12" t="n"/>
      <c r="D19" s="12" t="n"/>
      <c r="E19" s="23" t="n"/>
      <c r="F19" s="23" t="n"/>
      <c r="G19" s="23" t="n"/>
      <c r="H19" s="32">
        <f>SUM(E19:G19)</f>
        <v/>
      </c>
      <c r="I19" s="14" t="inlineStr">
        <is>
          <t>nach Anlass (Änderung, Ereignis)</t>
        </is>
      </c>
      <c r="J19" s="13" t="n"/>
      <c r="K19" s="14" t="inlineStr">
        <is>
          <t>Wer keine Reserve einplant, muss bei jeder Änderung ein anderes Audit streichen oder das zusätzliche unterlassen (Band 3.3).</t>
        </is>
      </c>
    </row>
    <row r="21" ht="44" customHeight="1">
      <c r="A21" s="25" t="inlineStr">
        <is>
          <t>So füllen Sie aus: Die Einstufung kommt aus der Punktbewertung; kritische Bereiche (rot, wenn ein Jahr leer bleibt) gehören in jedem Jahr in den Plan. Tragen Sie je Jahr die Zahl der Audits ein, für jeden Bereich die kritische Stunde (Tagesuhr, Blatt «Beispiel aus dem Band») und den kritischen Monat (Jahresuhr oder Monat). Ohne kritische Stunde im Plan verschiebt sich ein Termin beim ersten Konflikt auf zehn Uhr. Die einzelnen Termine mit Uhrzeit tragen Sie in die «Terminliste» ein.</t>
        </is>
      </c>
      <c r="B21" s="26" t="n"/>
      <c r="C21" s="26" t="n"/>
      <c r="D21" s="26" t="n"/>
      <c r="E21" s="26" t="n"/>
      <c r="F21" s="26" t="n"/>
      <c r="G21" s="26" t="n"/>
      <c r="H21" s="26" t="n"/>
      <c r="I21" s="26" t="n"/>
      <c r="J21" s="26" t="n"/>
      <c r="K21" s="27" t="n"/>
    </row>
  </sheetData>
  <mergeCells count="13">
    <mergeCell ref="K5:K6"/>
    <mergeCell ref="B19:D19"/>
    <mergeCell ref="C5:E5"/>
    <mergeCell ref="A21:K21"/>
    <mergeCell ref="H5:J5"/>
    <mergeCell ref="F5:G5"/>
    <mergeCell ref="A5:B5"/>
    <mergeCell ref="A2:K2"/>
    <mergeCell ref="B18:D18"/>
    <mergeCell ref="F6:G6"/>
    <mergeCell ref="A6:B6"/>
    <mergeCell ref="C6:E6"/>
    <mergeCell ref="H6:J6"/>
  </mergeCells>
  <conditionalFormatting sqref="E9:E17">
    <cfRule type="expression" priority="1" dxfId="0">
      <formula>AND($D9="kritisch: jährlich",N(E9)=0)</formula>
    </cfRule>
  </conditionalFormatting>
  <conditionalFormatting sqref="F9:F17">
    <cfRule type="expression" priority="2" dxfId="0">
      <formula>AND($D9="kritisch: jährlich",N(F9)=0)</formula>
    </cfRule>
  </conditionalFormatting>
  <conditionalFormatting sqref="G9:G17">
    <cfRule type="expression" priority="3" dxfId="0">
      <formula>AND($D9="kritisch: jährlich",N(G9)=0)</formula>
    </cfRule>
  </conditionalFormatting>
  <dataValidations count="2">
    <dataValidation sqref="E9:G17" showDropDown="0" showInputMessage="0" showErrorMessage="1" allowBlank="1" errorTitle="Zahl erwartet" error="Bitte die Zahl der Audits (0 bis 12) eintragen." type="whole" operator="between">
      <formula1>0</formula1>
      <formula2>12</formula2>
    </dataValidation>
    <dataValidation sqref="J9:J17" showDropDown="0" showInputMessage="0" showErrorMessage="0" allowBlank="1" type="list">
      <formula1>=Listen!$G$2:$G$18</formula1>
    </dataValidation>
  </dataValidations>
  <pageMargins left="0.4" right="0.4" top="0.5" bottom="0.5" header="0.5" footer="0.5"/>
  <pageSetup orientation="landscape" paperSize="9" fitToHeight="0" fitToWidth="1"/>
  <headerFooter>
    <oddHeader/>
    <oddFooter>&amp;C&amp;A · Band 3b · Seite &amp;P</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68"/>
  <sheetViews>
    <sheetView showGridLines="0" workbookViewId="0">
      <pane xSplit="3" ySplit="8" topLeftCell="D9" activePane="bottomRight" state="frozen"/>
      <selection pane="topRight"/>
      <selection pane="bottomLeft"/>
      <selection pane="bottomRight" activeCell="A1" sqref="A1"/>
    </sheetView>
  </sheetViews>
  <sheetFormatPr baseColWidth="8" defaultRowHeight="15"/>
  <cols>
    <col width="5" customWidth="1" min="1" max="1"/>
    <col width="7" customWidth="1" min="2" max="2"/>
    <col width="24" customWidth="1" min="3" max="3"/>
    <col width="22" customWidth="1" min="4" max="4"/>
    <col width="11" customWidth="1" min="5" max="5"/>
    <col width="9" customWidth="1" min="6" max="6"/>
    <col width="9" customWidth="1" min="7" max="7"/>
    <col width="12" customWidth="1" min="8" max="8"/>
    <col width="12" customWidth="1" min="9" max="9"/>
    <col width="12" customWidth="1" min="10" max="10"/>
    <col width="20" customWidth="1" min="11" max="11"/>
    <col width="18" customWidth="1" min="12" max="12"/>
    <col width="12" customWidth="1" min="13" max="13"/>
    <col width="40" customWidth="1" min="14" max="14"/>
  </cols>
  <sheetData>
    <row r="1" ht="26" customHeight="1">
      <c r="A1" s="1" t="inlineStr">
        <is>
          <t>Terminliste des Auditprogramms</t>
        </is>
      </c>
    </row>
    <row r="2" ht="30" customHeight="1">
      <c r="A2" s="2" t="inlineStr">
        <is>
          <t>Vorlage zu Abschnitt 3.3 des Bandes 3b · Anker: ISO 45001, 9.2.2 · Hier steht jeder Audittermin mit Uhrzeit: Die Zeit gehört in den Plan, nicht in den Kalender des Auditors. Der Band empfiehlt, mindestens ein Drittel der Audits außerhalb der Bürozeiten zu legen (Abschnitt 3.1).</t>
        </is>
      </c>
    </row>
    <row r="3">
      <c r="A3" s="3" t="inlineStr">
        <is>
          <t>Das Steuer und die Lupe · Band 3b · buecher.effedore.com</t>
        </is>
      </c>
    </row>
    <row r="5" ht="42" customHeight="1">
      <c r="A5" s="10" t="inlineStr">
        <is>
          <t>Bürozeit von</t>
        </is>
      </c>
      <c r="B5" s="12" t="n"/>
      <c r="C5" s="33" t="n">
        <v>0.3333333333</v>
      </c>
      <c r="D5" s="10" t="inlineStr">
        <is>
          <t>Bürozeit bis</t>
        </is>
      </c>
      <c r="E5" s="33" t="n">
        <v>0.75</v>
      </c>
      <c r="F5" s="12" t="n"/>
      <c r="G5" s="10" t="inlineStr">
        <is>
          <t>Wochenende zählt als außerhalb</t>
        </is>
      </c>
      <c r="H5" s="12" t="n"/>
      <c r="I5" s="19" t="inlineStr">
        <is>
          <t>ja</t>
        </is>
      </c>
      <c r="J5" s="25" t="inlineStr">
        <is>
          <t>Die Bürozeit legt das Haus fest. Voreinstellung 08:00 bis 18:00: die Grenzen, an denen der Band (3.1) die Lücke eines Programms festmacht («keine vor acht Uhr und keine nach achtzehn Uhr»). Überschreibbar.</t>
        </is>
      </c>
      <c r="K5" s="26" t="n"/>
      <c r="L5" s="26" t="n"/>
      <c r="M5" s="26" t="n"/>
      <c r="N5" s="27" t="n"/>
    </row>
    <row r="8" ht="48" customHeight="1">
      <c r="A8" s="17" t="inlineStr">
        <is>
          <t>Nr.</t>
        </is>
      </c>
      <c r="B8" s="17" t="inlineStr">
        <is>
          <t>Jahr</t>
        </is>
      </c>
      <c r="C8" s="17" t="inlineStr">
        <is>
          <t>Bereich</t>
        </is>
      </c>
      <c r="D8" s="17" t="inlineStr">
        <is>
          <t>Anlass</t>
        </is>
      </c>
      <c r="E8" s="17" t="inlineStr">
        <is>
          <t>Wochentag</t>
        </is>
      </c>
      <c r="F8" s="17" t="inlineStr">
        <is>
          <t>Beginn</t>
        </is>
      </c>
      <c r="G8" s="17" t="inlineStr">
        <is>
          <t>Ende</t>
        </is>
      </c>
      <c r="H8" s="17" t="inlineStr">
        <is>
          <t>Außerhalb Bürozeit</t>
        </is>
      </c>
      <c r="I8" s="17" t="inlineStr">
        <is>
          <t>Zur kritischen Stunde?</t>
        </is>
      </c>
      <c r="J8" s="17" t="inlineStr">
        <is>
          <t>Tag angekündigt?</t>
        </is>
      </c>
      <c r="K8" s="17" t="inlineStr">
        <is>
          <t>Auditor/in (Funktion)</t>
        </is>
      </c>
      <c r="L8" s="17" t="inlineStr">
        <is>
          <t>Status</t>
        </is>
      </c>
      <c r="M8" s="17" t="inlineStr">
        <is>
          <t>Feststellungen (Zahl)</t>
        </is>
      </c>
      <c r="N8" s="17" t="inlineStr">
        <is>
          <t>Auslöser bei Änderung · Verzahnung (ASA, Begehung, externes Audit) · Bemerkung</t>
        </is>
      </c>
    </row>
    <row r="9" ht="22" customHeight="1">
      <c r="A9" s="19" t="n">
        <v>1</v>
      </c>
      <c r="B9" s="19" t="n"/>
      <c r="C9" s="13" t="n"/>
      <c r="D9" s="13" t="n"/>
      <c r="E9" s="19" t="n"/>
      <c r="F9" s="33" t="n"/>
      <c r="G9" s="33" t="n"/>
      <c r="H9" s="21">
        <f>IF(AND($I$5="ja",OR(E9="Sa",E9="So")),"ja",IF(OR(F9="",G9=""),"",IF(OR(F9&lt;$C$5,G9&gt;$E$5,G9&lt;=F9),"ja","nein")))</f>
        <v/>
      </c>
      <c r="I9" s="19" t="n"/>
      <c r="J9" s="19" t="n"/>
      <c r="K9" s="13" t="n"/>
      <c r="L9" s="13" t="n"/>
      <c r="M9" s="31" t="n"/>
      <c r="N9" s="24" t="n"/>
    </row>
    <row r="10" ht="22" customHeight="1">
      <c r="A10" s="19" t="n">
        <v>2</v>
      </c>
      <c r="B10" s="19" t="n"/>
      <c r="C10" s="13" t="n"/>
      <c r="D10" s="13" t="n"/>
      <c r="E10" s="19" t="n"/>
      <c r="F10" s="33" t="n"/>
      <c r="G10" s="33" t="n"/>
      <c r="H10" s="21">
        <f>IF(AND($I$5="ja",OR(E10="Sa",E10="So")),"ja",IF(OR(F10="",G10=""),"",IF(OR(F10&lt;$C$5,G10&gt;$E$5,G10&lt;=F10),"ja","nein")))</f>
        <v/>
      </c>
      <c r="I10" s="19" t="n"/>
      <c r="J10" s="19" t="n"/>
      <c r="K10" s="13" t="n"/>
      <c r="L10" s="13" t="n"/>
      <c r="M10" s="31" t="n"/>
      <c r="N10" s="24" t="n"/>
    </row>
    <row r="11" ht="22" customHeight="1">
      <c r="A11" s="19" t="n">
        <v>3</v>
      </c>
      <c r="B11" s="19" t="n"/>
      <c r="C11" s="13" t="n"/>
      <c r="D11" s="13" t="n"/>
      <c r="E11" s="19" t="n"/>
      <c r="F11" s="33" t="n"/>
      <c r="G11" s="33" t="n"/>
      <c r="H11" s="21">
        <f>IF(AND($I$5="ja",OR(E11="Sa",E11="So")),"ja",IF(OR(F11="",G11=""),"",IF(OR(F11&lt;$C$5,G11&gt;$E$5,G11&lt;=F11),"ja","nein")))</f>
        <v/>
      </c>
      <c r="I11" s="19" t="n"/>
      <c r="J11" s="19" t="n"/>
      <c r="K11" s="13" t="n"/>
      <c r="L11" s="13" t="n"/>
      <c r="M11" s="31" t="n"/>
      <c r="N11" s="24" t="n"/>
    </row>
    <row r="12" ht="22" customHeight="1">
      <c r="A12" s="19" t="n">
        <v>4</v>
      </c>
      <c r="B12" s="19" t="n"/>
      <c r="C12" s="13" t="n"/>
      <c r="D12" s="13" t="n"/>
      <c r="E12" s="19" t="n"/>
      <c r="F12" s="33" t="n"/>
      <c r="G12" s="33" t="n"/>
      <c r="H12" s="21">
        <f>IF(AND($I$5="ja",OR(E12="Sa",E12="So")),"ja",IF(OR(F12="",G12=""),"",IF(OR(F12&lt;$C$5,G12&gt;$E$5,G12&lt;=F12),"ja","nein")))</f>
        <v/>
      </c>
      <c r="I12" s="19" t="n"/>
      <c r="J12" s="19" t="n"/>
      <c r="K12" s="13" t="n"/>
      <c r="L12" s="13" t="n"/>
      <c r="M12" s="31" t="n"/>
      <c r="N12" s="24" t="n"/>
    </row>
    <row r="13" ht="22" customHeight="1">
      <c r="A13" s="19" t="n">
        <v>5</v>
      </c>
      <c r="B13" s="19" t="n"/>
      <c r="C13" s="13" t="n"/>
      <c r="D13" s="13" t="n"/>
      <c r="E13" s="19" t="n"/>
      <c r="F13" s="33" t="n"/>
      <c r="G13" s="33" t="n"/>
      <c r="H13" s="21">
        <f>IF(AND($I$5="ja",OR(E13="Sa",E13="So")),"ja",IF(OR(F13="",G13=""),"",IF(OR(F13&lt;$C$5,G13&gt;$E$5,G13&lt;=F13),"ja","nein")))</f>
        <v/>
      </c>
      <c r="I13" s="19" t="n"/>
      <c r="J13" s="19" t="n"/>
      <c r="K13" s="13" t="n"/>
      <c r="L13" s="13" t="n"/>
      <c r="M13" s="31" t="n"/>
      <c r="N13" s="24" t="n"/>
    </row>
    <row r="14" ht="22" customHeight="1">
      <c r="A14" s="19" t="n">
        <v>6</v>
      </c>
      <c r="B14" s="19" t="n"/>
      <c r="C14" s="13" t="n"/>
      <c r="D14" s="13" t="n"/>
      <c r="E14" s="19" t="n"/>
      <c r="F14" s="33" t="n"/>
      <c r="G14" s="33" t="n"/>
      <c r="H14" s="21">
        <f>IF(AND($I$5="ja",OR(E14="Sa",E14="So")),"ja",IF(OR(F14="",G14=""),"",IF(OR(F14&lt;$C$5,G14&gt;$E$5,G14&lt;=F14),"ja","nein")))</f>
        <v/>
      </c>
      <c r="I14" s="19" t="n"/>
      <c r="J14" s="19" t="n"/>
      <c r="K14" s="13" t="n"/>
      <c r="L14" s="13" t="n"/>
      <c r="M14" s="31" t="n"/>
      <c r="N14" s="24" t="n"/>
    </row>
    <row r="15" ht="22" customHeight="1">
      <c r="A15" s="19" t="n">
        <v>7</v>
      </c>
      <c r="B15" s="19" t="n"/>
      <c r="C15" s="13" t="n"/>
      <c r="D15" s="13" t="n"/>
      <c r="E15" s="19" t="n"/>
      <c r="F15" s="33" t="n"/>
      <c r="G15" s="33" t="n"/>
      <c r="H15" s="21">
        <f>IF(AND($I$5="ja",OR(E15="Sa",E15="So")),"ja",IF(OR(F15="",G15=""),"",IF(OR(F15&lt;$C$5,G15&gt;$E$5,G15&lt;=F15),"ja","nein")))</f>
        <v/>
      </c>
      <c r="I15" s="19" t="n"/>
      <c r="J15" s="19" t="n"/>
      <c r="K15" s="13" t="n"/>
      <c r="L15" s="13" t="n"/>
      <c r="M15" s="31" t="n"/>
      <c r="N15" s="24" t="n"/>
    </row>
    <row r="16" ht="22" customHeight="1">
      <c r="A16" s="19" t="n">
        <v>8</v>
      </c>
      <c r="B16" s="19" t="n"/>
      <c r="C16" s="13" t="n"/>
      <c r="D16" s="13" t="n"/>
      <c r="E16" s="19" t="n"/>
      <c r="F16" s="33" t="n"/>
      <c r="G16" s="33" t="n"/>
      <c r="H16" s="21">
        <f>IF(AND($I$5="ja",OR(E16="Sa",E16="So")),"ja",IF(OR(F16="",G16=""),"",IF(OR(F16&lt;$C$5,G16&gt;$E$5,G16&lt;=F16),"ja","nein")))</f>
        <v/>
      </c>
      <c r="I16" s="19" t="n"/>
      <c r="J16" s="19" t="n"/>
      <c r="K16" s="13" t="n"/>
      <c r="L16" s="13" t="n"/>
      <c r="M16" s="31" t="n"/>
      <c r="N16" s="24" t="n"/>
    </row>
    <row r="17" ht="22" customHeight="1">
      <c r="A17" s="19" t="n">
        <v>9</v>
      </c>
      <c r="B17" s="19" t="n"/>
      <c r="C17" s="13" t="n"/>
      <c r="D17" s="13" t="n"/>
      <c r="E17" s="19" t="n"/>
      <c r="F17" s="33" t="n"/>
      <c r="G17" s="33" t="n"/>
      <c r="H17" s="21">
        <f>IF(AND($I$5="ja",OR(E17="Sa",E17="So")),"ja",IF(OR(F17="",G17=""),"",IF(OR(F17&lt;$C$5,G17&gt;$E$5,G17&lt;=F17),"ja","nein")))</f>
        <v/>
      </c>
      <c r="I17" s="19" t="n"/>
      <c r="J17" s="19" t="n"/>
      <c r="K17" s="13" t="n"/>
      <c r="L17" s="13" t="n"/>
      <c r="M17" s="31" t="n"/>
      <c r="N17" s="24" t="n"/>
    </row>
    <row r="18" ht="22" customHeight="1">
      <c r="A18" s="19" t="n">
        <v>10</v>
      </c>
      <c r="B18" s="19" t="n"/>
      <c r="C18" s="13" t="n"/>
      <c r="D18" s="13" t="n"/>
      <c r="E18" s="19" t="n"/>
      <c r="F18" s="33" t="n"/>
      <c r="G18" s="33" t="n"/>
      <c r="H18" s="21">
        <f>IF(AND($I$5="ja",OR(E18="Sa",E18="So")),"ja",IF(OR(F18="",G18=""),"",IF(OR(F18&lt;$C$5,G18&gt;$E$5,G18&lt;=F18),"ja","nein")))</f>
        <v/>
      </c>
      <c r="I18" s="19" t="n"/>
      <c r="J18" s="19" t="n"/>
      <c r="K18" s="13" t="n"/>
      <c r="L18" s="13" t="n"/>
      <c r="M18" s="31" t="n"/>
      <c r="N18" s="24" t="n"/>
    </row>
    <row r="19" ht="22" customHeight="1">
      <c r="A19" s="19" t="n">
        <v>11</v>
      </c>
      <c r="B19" s="19" t="n"/>
      <c r="C19" s="13" t="n"/>
      <c r="D19" s="13" t="n"/>
      <c r="E19" s="19" t="n"/>
      <c r="F19" s="33" t="n"/>
      <c r="G19" s="33" t="n"/>
      <c r="H19" s="21">
        <f>IF(AND($I$5="ja",OR(E19="Sa",E19="So")),"ja",IF(OR(F19="",G19=""),"",IF(OR(F19&lt;$C$5,G19&gt;$E$5,G19&lt;=F19),"ja","nein")))</f>
        <v/>
      </c>
      <c r="I19" s="19" t="n"/>
      <c r="J19" s="19" t="n"/>
      <c r="K19" s="13" t="n"/>
      <c r="L19" s="13" t="n"/>
      <c r="M19" s="31" t="n"/>
      <c r="N19" s="24" t="n"/>
    </row>
    <row r="20" ht="22" customHeight="1">
      <c r="A20" s="19" t="n">
        <v>12</v>
      </c>
      <c r="B20" s="19" t="n"/>
      <c r="C20" s="13" t="n"/>
      <c r="D20" s="13" t="n"/>
      <c r="E20" s="19" t="n"/>
      <c r="F20" s="33" t="n"/>
      <c r="G20" s="33" t="n"/>
      <c r="H20" s="21">
        <f>IF(AND($I$5="ja",OR(E20="Sa",E20="So")),"ja",IF(OR(F20="",G20=""),"",IF(OR(F20&lt;$C$5,G20&gt;$E$5,G20&lt;=F20),"ja","nein")))</f>
        <v/>
      </c>
      <c r="I20" s="19" t="n"/>
      <c r="J20" s="19" t="n"/>
      <c r="K20" s="13" t="n"/>
      <c r="L20" s="13" t="n"/>
      <c r="M20" s="31" t="n"/>
      <c r="N20" s="24" t="n"/>
    </row>
    <row r="21" ht="22" customHeight="1">
      <c r="A21" s="19" t="n">
        <v>13</v>
      </c>
      <c r="B21" s="19" t="n"/>
      <c r="C21" s="13" t="n"/>
      <c r="D21" s="13" t="n"/>
      <c r="E21" s="19" t="n"/>
      <c r="F21" s="33" t="n"/>
      <c r="G21" s="33" t="n"/>
      <c r="H21" s="21">
        <f>IF(AND($I$5="ja",OR(E21="Sa",E21="So")),"ja",IF(OR(F21="",G21=""),"",IF(OR(F21&lt;$C$5,G21&gt;$E$5,G21&lt;=F21),"ja","nein")))</f>
        <v/>
      </c>
      <c r="I21" s="19" t="n"/>
      <c r="J21" s="19" t="n"/>
      <c r="K21" s="13" t="n"/>
      <c r="L21" s="13" t="n"/>
      <c r="M21" s="31" t="n"/>
      <c r="N21" s="24" t="n"/>
    </row>
    <row r="22" ht="22" customHeight="1">
      <c r="A22" s="19" t="n">
        <v>14</v>
      </c>
      <c r="B22" s="19" t="n"/>
      <c r="C22" s="13" t="n"/>
      <c r="D22" s="13" t="n"/>
      <c r="E22" s="19" t="n"/>
      <c r="F22" s="33" t="n"/>
      <c r="G22" s="33" t="n"/>
      <c r="H22" s="21">
        <f>IF(AND($I$5="ja",OR(E22="Sa",E22="So")),"ja",IF(OR(F22="",G22=""),"",IF(OR(F22&lt;$C$5,G22&gt;$E$5,G22&lt;=F22),"ja","nein")))</f>
        <v/>
      </c>
      <c r="I22" s="19" t="n"/>
      <c r="J22" s="19" t="n"/>
      <c r="K22" s="13" t="n"/>
      <c r="L22" s="13" t="n"/>
      <c r="M22" s="31" t="n"/>
      <c r="N22" s="24" t="n"/>
    </row>
    <row r="23" ht="22" customHeight="1">
      <c r="A23" s="19" t="n">
        <v>15</v>
      </c>
      <c r="B23" s="19" t="n"/>
      <c r="C23" s="13" t="n"/>
      <c r="D23" s="13" t="n"/>
      <c r="E23" s="19" t="n"/>
      <c r="F23" s="33" t="n"/>
      <c r="G23" s="33" t="n"/>
      <c r="H23" s="21">
        <f>IF(AND($I$5="ja",OR(E23="Sa",E23="So")),"ja",IF(OR(F23="",G23=""),"",IF(OR(F23&lt;$C$5,G23&gt;$E$5,G23&lt;=F23),"ja","nein")))</f>
        <v/>
      </c>
      <c r="I23" s="19" t="n"/>
      <c r="J23" s="19" t="n"/>
      <c r="K23" s="13" t="n"/>
      <c r="L23" s="13" t="n"/>
      <c r="M23" s="31" t="n"/>
      <c r="N23" s="24" t="n"/>
    </row>
    <row r="24" ht="22" customHeight="1">
      <c r="A24" s="19" t="n">
        <v>16</v>
      </c>
      <c r="B24" s="19" t="n"/>
      <c r="C24" s="13" t="n"/>
      <c r="D24" s="13" t="n"/>
      <c r="E24" s="19" t="n"/>
      <c r="F24" s="33" t="n"/>
      <c r="G24" s="33" t="n"/>
      <c r="H24" s="21">
        <f>IF(AND($I$5="ja",OR(E24="Sa",E24="So")),"ja",IF(OR(F24="",G24=""),"",IF(OR(F24&lt;$C$5,G24&gt;$E$5,G24&lt;=F24),"ja","nein")))</f>
        <v/>
      </c>
      <c r="I24" s="19" t="n"/>
      <c r="J24" s="19" t="n"/>
      <c r="K24" s="13" t="n"/>
      <c r="L24" s="13" t="n"/>
      <c r="M24" s="31" t="n"/>
      <c r="N24" s="24" t="n"/>
    </row>
    <row r="25" ht="22" customHeight="1">
      <c r="A25" s="19" t="n">
        <v>17</v>
      </c>
      <c r="B25" s="19" t="n"/>
      <c r="C25" s="13" t="n"/>
      <c r="D25" s="13" t="n"/>
      <c r="E25" s="19" t="n"/>
      <c r="F25" s="33" t="n"/>
      <c r="G25" s="33" t="n"/>
      <c r="H25" s="21">
        <f>IF(AND($I$5="ja",OR(E25="Sa",E25="So")),"ja",IF(OR(F25="",G25=""),"",IF(OR(F25&lt;$C$5,G25&gt;$E$5,G25&lt;=F25),"ja","nein")))</f>
        <v/>
      </c>
      <c r="I25" s="19" t="n"/>
      <c r="J25" s="19" t="n"/>
      <c r="K25" s="13" t="n"/>
      <c r="L25" s="13" t="n"/>
      <c r="M25" s="31" t="n"/>
      <c r="N25" s="24" t="n"/>
    </row>
    <row r="26" ht="22" customHeight="1">
      <c r="A26" s="19" t="n">
        <v>18</v>
      </c>
      <c r="B26" s="19" t="n"/>
      <c r="C26" s="13" t="n"/>
      <c r="D26" s="13" t="n"/>
      <c r="E26" s="19" t="n"/>
      <c r="F26" s="33" t="n"/>
      <c r="G26" s="33" t="n"/>
      <c r="H26" s="21">
        <f>IF(AND($I$5="ja",OR(E26="Sa",E26="So")),"ja",IF(OR(F26="",G26=""),"",IF(OR(F26&lt;$C$5,G26&gt;$E$5,G26&lt;=F26),"ja","nein")))</f>
        <v/>
      </c>
      <c r="I26" s="19" t="n"/>
      <c r="J26" s="19" t="n"/>
      <c r="K26" s="13" t="n"/>
      <c r="L26" s="13" t="n"/>
      <c r="M26" s="31" t="n"/>
      <c r="N26" s="24" t="n"/>
    </row>
    <row r="27" ht="22" customHeight="1">
      <c r="A27" s="19" t="n">
        <v>19</v>
      </c>
      <c r="B27" s="19" t="n"/>
      <c r="C27" s="13" t="n"/>
      <c r="D27" s="13" t="n"/>
      <c r="E27" s="19" t="n"/>
      <c r="F27" s="33" t="n"/>
      <c r="G27" s="33" t="n"/>
      <c r="H27" s="21">
        <f>IF(AND($I$5="ja",OR(E27="Sa",E27="So")),"ja",IF(OR(F27="",G27=""),"",IF(OR(F27&lt;$C$5,G27&gt;$E$5,G27&lt;=F27),"ja","nein")))</f>
        <v/>
      </c>
      <c r="I27" s="19" t="n"/>
      <c r="J27" s="19" t="n"/>
      <c r="K27" s="13" t="n"/>
      <c r="L27" s="13" t="n"/>
      <c r="M27" s="31" t="n"/>
      <c r="N27" s="24" t="n"/>
    </row>
    <row r="28" ht="22" customHeight="1">
      <c r="A28" s="19" t="n">
        <v>20</v>
      </c>
      <c r="B28" s="19" t="n"/>
      <c r="C28" s="13" t="n"/>
      <c r="D28" s="13" t="n"/>
      <c r="E28" s="19" t="n"/>
      <c r="F28" s="33" t="n"/>
      <c r="G28" s="33" t="n"/>
      <c r="H28" s="21">
        <f>IF(AND($I$5="ja",OR(E28="Sa",E28="So")),"ja",IF(OR(F28="",G28=""),"",IF(OR(F28&lt;$C$5,G28&gt;$E$5,G28&lt;=F28),"ja","nein")))</f>
        <v/>
      </c>
      <c r="I28" s="19" t="n"/>
      <c r="J28" s="19" t="n"/>
      <c r="K28" s="13" t="n"/>
      <c r="L28" s="13" t="n"/>
      <c r="M28" s="31" t="n"/>
      <c r="N28" s="24" t="n"/>
    </row>
    <row r="29" ht="22" customHeight="1">
      <c r="A29" s="19" t="n">
        <v>21</v>
      </c>
      <c r="B29" s="19" t="n"/>
      <c r="C29" s="13" t="n"/>
      <c r="D29" s="13" t="n"/>
      <c r="E29" s="19" t="n"/>
      <c r="F29" s="33" t="n"/>
      <c r="G29" s="33" t="n"/>
      <c r="H29" s="21">
        <f>IF(AND($I$5="ja",OR(E29="Sa",E29="So")),"ja",IF(OR(F29="",G29=""),"",IF(OR(F29&lt;$C$5,G29&gt;$E$5,G29&lt;=F29),"ja","nein")))</f>
        <v/>
      </c>
      <c r="I29" s="19" t="n"/>
      <c r="J29" s="19" t="n"/>
      <c r="K29" s="13" t="n"/>
      <c r="L29" s="13" t="n"/>
      <c r="M29" s="31" t="n"/>
      <c r="N29" s="24" t="n"/>
    </row>
    <row r="30" ht="22" customHeight="1">
      <c r="A30" s="19" t="n">
        <v>22</v>
      </c>
      <c r="B30" s="19" t="n"/>
      <c r="C30" s="13" t="n"/>
      <c r="D30" s="13" t="n"/>
      <c r="E30" s="19" t="n"/>
      <c r="F30" s="33" t="n"/>
      <c r="G30" s="33" t="n"/>
      <c r="H30" s="21">
        <f>IF(AND($I$5="ja",OR(E30="Sa",E30="So")),"ja",IF(OR(F30="",G30=""),"",IF(OR(F30&lt;$C$5,G30&gt;$E$5,G30&lt;=F30),"ja","nein")))</f>
        <v/>
      </c>
      <c r="I30" s="19" t="n"/>
      <c r="J30" s="19" t="n"/>
      <c r="K30" s="13" t="n"/>
      <c r="L30" s="13" t="n"/>
      <c r="M30" s="31" t="n"/>
      <c r="N30" s="24" t="n"/>
    </row>
    <row r="31" ht="22" customHeight="1">
      <c r="A31" s="19" t="n">
        <v>23</v>
      </c>
      <c r="B31" s="19" t="n"/>
      <c r="C31" s="13" t="n"/>
      <c r="D31" s="13" t="n"/>
      <c r="E31" s="19" t="n"/>
      <c r="F31" s="33" t="n"/>
      <c r="G31" s="33" t="n"/>
      <c r="H31" s="21">
        <f>IF(AND($I$5="ja",OR(E31="Sa",E31="So")),"ja",IF(OR(F31="",G31=""),"",IF(OR(F31&lt;$C$5,G31&gt;$E$5,G31&lt;=F31),"ja","nein")))</f>
        <v/>
      </c>
      <c r="I31" s="19" t="n"/>
      <c r="J31" s="19" t="n"/>
      <c r="K31" s="13" t="n"/>
      <c r="L31" s="13" t="n"/>
      <c r="M31" s="31" t="n"/>
      <c r="N31" s="24" t="n"/>
    </row>
    <row r="32" ht="22" customHeight="1">
      <c r="A32" s="19" t="n">
        <v>24</v>
      </c>
      <c r="B32" s="19" t="n"/>
      <c r="C32" s="13" t="n"/>
      <c r="D32" s="13" t="n"/>
      <c r="E32" s="19" t="n"/>
      <c r="F32" s="33" t="n"/>
      <c r="G32" s="33" t="n"/>
      <c r="H32" s="21">
        <f>IF(AND($I$5="ja",OR(E32="Sa",E32="So")),"ja",IF(OR(F32="",G32=""),"",IF(OR(F32&lt;$C$5,G32&gt;$E$5,G32&lt;=F32),"ja","nein")))</f>
        <v/>
      </c>
      <c r="I32" s="19" t="n"/>
      <c r="J32" s="19" t="n"/>
      <c r="K32" s="13" t="n"/>
      <c r="L32" s="13" t="n"/>
      <c r="M32" s="31" t="n"/>
      <c r="N32" s="24" t="n"/>
    </row>
    <row r="33" ht="22" customHeight="1">
      <c r="A33" s="19" t="n">
        <v>25</v>
      </c>
      <c r="B33" s="19" t="n"/>
      <c r="C33" s="13" t="n"/>
      <c r="D33" s="13" t="n"/>
      <c r="E33" s="19" t="n"/>
      <c r="F33" s="33" t="n"/>
      <c r="G33" s="33" t="n"/>
      <c r="H33" s="21">
        <f>IF(AND($I$5="ja",OR(E33="Sa",E33="So")),"ja",IF(OR(F33="",G33=""),"",IF(OR(F33&lt;$C$5,G33&gt;$E$5,G33&lt;=F33),"ja","nein")))</f>
        <v/>
      </c>
      <c r="I33" s="19" t="n"/>
      <c r="J33" s="19" t="n"/>
      <c r="K33" s="13" t="n"/>
      <c r="L33" s="13" t="n"/>
      <c r="M33" s="31" t="n"/>
      <c r="N33" s="24" t="n"/>
    </row>
    <row r="34" ht="22" customHeight="1">
      <c r="A34" s="19" t="n">
        <v>26</v>
      </c>
      <c r="B34" s="19" t="n"/>
      <c r="C34" s="13" t="n"/>
      <c r="D34" s="13" t="n"/>
      <c r="E34" s="19" t="n"/>
      <c r="F34" s="33" t="n"/>
      <c r="G34" s="33" t="n"/>
      <c r="H34" s="21">
        <f>IF(AND($I$5="ja",OR(E34="Sa",E34="So")),"ja",IF(OR(F34="",G34=""),"",IF(OR(F34&lt;$C$5,G34&gt;$E$5,G34&lt;=F34),"ja","nein")))</f>
        <v/>
      </c>
      <c r="I34" s="19" t="n"/>
      <c r="J34" s="19" t="n"/>
      <c r="K34" s="13" t="n"/>
      <c r="L34" s="13" t="n"/>
      <c r="M34" s="31" t="n"/>
      <c r="N34" s="24" t="n"/>
    </row>
    <row r="35" ht="22" customHeight="1">
      <c r="A35" s="19" t="n">
        <v>27</v>
      </c>
      <c r="B35" s="19" t="n"/>
      <c r="C35" s="13" t="n"/>
      <c r="D35" s="13" t="n"/>
      <c r="E35" s="19" t="n"/>
      <c r="F35" s="33" t="n"/>
      <c r="G35" s="33" t="n"/>
      <c r="H35" s="21">
        <f>IF(AND($I$5="ja",OR(E35="Sa",E35="So")),"ja",IF(OR(F35="",G35=""),"",IF(OR(F35&lt;$C$5,G35&gt;$E$5,G35&lt;=F35),"ja","nein")))</f>
        <v/>
      </c>
      <c r="I35" s="19" t="n"/>
      <c r="J35" s="19" t="n"/>
      <c r="K35" s="13" t="n"/>
      <c r="L35" s="13" t="n"/>
      <c r="M35" s="31" t="n"/>
      <c r="N35" s="24" t="n"/>
    </row>
    <row r="36" ht="22" customHeight="1">
      <c r="A36" s="19" t="n">
        <v>28</v>
      </c>
      <c r="B36" s="19" t="n"/>
      <c r="C36" s="13" t="n"/>
      <c r="D36" s="13" t="n"/>
      <c r="E36" s="19" t="n"/>
      <c r="F36" s="33" t="n"/>
      <c r="G36" s="33" t="n"/>
      <c r="H36" s="21">
        <f>IF(AND($I$5="ja",OR(E36="Sa",E36="So")),"ja",IF(OR(F36="",G36=""),"",IF(OR(F36&lt;$C$5,G36&gt;$E$5,G36&lt;=F36),"ja","nein")))</f>
        <v/>
      </c>
      <c r="I36" s="19" t="n"/>
      <c r="J36" s="19" t="n"/>
      <c r="K36" s="13" t="n"/>
      <c r="L36" s="13" t="n"/>
      <c r="M36" s="31" t="n"/>
      <c r="N36" s="24" t="n"/>
    </row>
    <row r="37" ht="22" customHeight="1">
      <c r="A37" s="19" t="n">
        <v>29</v>
      </c>
      <c r="B37" s="19" t="n"/>
      <c r="C37" s="13" t="n"/>
      <c r="D37" s="13" t="n"/>
      <c r="E37" s="19" t="n"/>
      <c r="F37" s="33" t="n"/>
      <c r="G37" s="33" t="n"/>
      <c r="H37" s="21">
        <f>IF(AND($I$5="ja",OR(E37="Sa",E37="So")),"ja",IF(OR(F37="",G37=""),"",IF(OR(F37&lt;$C$5,G37&gt;$E$5,G37&lt;=F37),"ja","nein")))</f>
        <v/>
      </c>
      <c r="I37" s="19" t="n"/>
      <c r="J37" s="19" t="n"/>
      <c r="K37" s="13" t="n"/>
      <c r="L37" s="13" t="n"/>
      <c r="M37" s="31" t="n"/>
      <c r="N37" s="24" t="n"/>
    </row>
    <row r="38" ht="22" customHeight="1">
      <c r="A38" s="19" t="n">
        <v>30</v>
      </c>
      <c r="B38" s="19" t="n"/>
      <c r="C38" s="13" t="n"/>
      <c r="D38" s="13" t="n"/>
      <c r="E38" s="19" t="n"/>
      <c r="F38" s="33" t="n"/>
      <c r="G38" s="33" t="n"/>
      <c r="H38" s="21">
        <f>IF(AND($I$5="ja",OR(E38="Sa",E38="So")),"ja",IF(OR(F38="",G38=""),"",IF(OR(F38&lt;$C$5,G38&gt;$E$5,G38&lt;=F38),"ja","nein")))</f>
        <v/>
      </c>
      <c r="I38" s="19" t="n"/>
      <c r="J38" s="19" t="n"/>
      <c r="K38" s="13" t="n"/>
      <c r="L38" s="13" t="n"/>
      <c r="M38" s="31" t="n"/>
      <c r="N38" s="24" t="n"/>
    </row>
    <row r="39" ht="22" customHeight="1">
      <c r="A39" s="19" t="n">
        <v>31</v>
      </c>
      <c r="B39" s="19" t="n"/>
      <c r="C39" s="13" t="n"/>
      <c r="D39" s="13" t="n"/>
      <c r="E39" s="19" t="n"/>
      <c r="F39" s="33" t="n"/>
      <c r="G39" s="33" t="n"/>
      <c r="H39" s="21">
        <f>IF(AND($I$5="ja",OR(E39="Sa",E39="So")),"ja",IF(OR(F39="",G39=""),"",IF(OR(F39&lt;$C$5,G39&gt;$E$5,G39&lt;=F39),"ja","nein")))</f>
        <v/>
      </c>
      <c r="I39" s="19" t="n"/>
      <c r="J39" s="19" t="n"/>
      <c r="K39" s="13" t="n"/>
      <c r="L39" s="13" t="n"/>
      <c r="M39" s="31" t="n"/>
      <c r="N39" s="24" t="n"/>
    </row>
    <row r="40" ht="22" customHeight="1">
      <c r="A40" s="19" t="n">
        <v>32</v>
      </c>
      <c r="B40" s="19" t="n"/>
      <c r="C40" s="13" t="n"/>
      <c r="D40" s="13" t="n"/>
      <c r="E40" s="19" t="n"/>
      <c r="F40" s="33" t="n"/>
      <c r="G40" s="33" t="n"/>
      <c r="H40" s="21">
        <f>IF(AND($I$5="ja",OR(E40="Sa",E40="So")),"ja",IF(OR(F40="",G40=""),"",IF(OR(F40&lt;$C$5,G40&gt;$E$5,G40&lt;=F40),"ja","nein")))</f>
        <v/>
      </c>
      <c r="I40" s="19" t="n"/>
      <c r="J40" s="19" t="n"/>
      <c r="K40" s="13" t="n"/>
      <c r="L40" s="13" t="n"/>
      <c r="M40" s="31" t="n"/>
      <c r="N40" s="24" t="n"/>
    </row>
    <row r="41" ht="22" customHeight="1">
      <c r="A41" s="19" t="n">
        <v>33</v>
      </c>
      <c r="B41" s="19" t="n"/>
      <c r="C41" s="13" t="n"/>
      <c r="D41" s="13" t="n"/>
      <c r="E41" s="19" t="n"/>
      <c r="F41" s="33" t="n"/>
      <c r="G41" s="33" t="n"/>
      <c r="H41" s="21">
        <f>IF(AND($I$5="ja",OR(E41="Sa",E41="So")),"ja",IF(OR(F41="",G41=""),"",IF(OR(F41&lt;$C$5,G41&gt;$E$5,G41&lt;=F41),"ja","nein")))</f>
        <v/>
      </c>
      <c r="I41" s="19" t="n"/>
      <c r="J41" s="19" t="n"/>
      <c r="K41" s="13" t="n"/>
      <c r="L41" s="13" t="n"/>
      <c r="M41" s="31" t="n"/>
      <c r="N41" s="24" t="n"/>
    </row>
    <row r="42" ht="22" customHeight="1">
      <c r="A42" s="19" t="n">
        <v>34</v>
      </c>
      <c r="B42" s="19" t="n"/>
      <c r="C42" s="13" t="n"/>
      <c r="D42" s="13" t="n"/>
      <c r="E42" s="19" t="n"/>
      <c r="F42" s="33" t="n"/>
      <c r="G42" s="33" t="n"/>
      <c r="H42" s="21">
        <f>IF(AND($I$5="ja",OR(E42="Sa",E42="So")),"ja",IF(OR(F42="",G42=""),"",IF(OR(F42&lt;$C$5,G42&gt;$E$5,G42&lt;=F42),"ja","nein")))</f>
        <v/>
      </c>
      <c r="I42" s="19" t="n"/>
      <c r="J42" s="19" t="n"/>
      <c r="K42" s="13" t="n"/>
      <c r="L42" s="13" t="n"/>
      <c r="M42" s="31" t="n"/>
      <c r="N42" s="24" t="n"/>
    </row>
    <row r="43" ht="22" customHeight="1">
      <c r="A43" s="19" t="n">
        <v>35</v>
      </c>
      <c r="B43" s="19" t="n"/>
      <c r="C43" s="13" t="n"/>
      <c r="D43" s="13" t="n"/>
      <c r="E43" s="19" t="n"/>
      <c r="F43" s="33" t="n"/>
      <c r="G43" s="33" t="n"/>
      <c r="H43" s="21">
        <f>IF(AND($I$5="ja",OR(E43="Sa",E43="So")),"ja",IF(OR(F43="",G43=""),"",IF(OR(F43&lt;$C$5,G43&gt;$E$5,G43&lt;=F43),"ja","nein")))</f>
        <v/>
      </c>
      <c r="I43" s="19" t="n"/>
      <c r="J43" s="19" t="n"/>
      <c r="K43" s="13" t="n"/>
      <c r="L43" s="13" t="n"/>
      <c r="M43" s="31" t="n"/>
      <c r="N43" s="24" t="n"/>
    </row>
    <row r="44" ht="22" customHeight="1">
      <c r="A44" s="19" t="n">
        <v>36</v>
      </c>
      <c r="B44" s="19" t="n"/>
      <c r="C44" s="13" t="n"/>
      <c r="D44" s="13" t="n"/>
      <c r="E44" s="19" t="n"/>
      <c r="F44" s="33" t="n"/>
      <c r="G44" s="33" t="n"/>
      <c r="H44" s="21">
        <f>IF(AND($I$5="ja",OR(E44="Sa",E44="So")),"ja",IF(OR(F44="",G44=""),"",IF(OR(F44&lt;$C$5,G44&gt;$E$5,G44&lt;=F44),"ja","nein")))</f>
        <v/>
      </c>
      <c r="I44" s="19" t="n"/>
      <c r="J44" s="19" t="n"/>
      <c r="K44" s="13" t="n"/>
      <c r="L44" s="13" t="n"/>
      <c r="M44" s="31" t="n"/>
      <c r="N44" s="24" t="n"/>
    </row>
    <row r="45" ht="22" customHeight="1">
      <c r="A45" s="19" t="n">
        <v>37</v>
      </c>
      <c r="B45" s="19" t="n"/>
      <c r="C45" s="13" t="n"/>
      <c r="D45" s="13" t="n"/>
      <c r="E45" s="19" t="n"/>
      <c r="F45" s="33" t="n"/>
      <c r="G45" s="33" t="n"/>
      <c r="H45" s="21">
        <f>IF(AND($I$5="ja",OR(E45="Sa",E45="So")),"ja",IF(OR(F45="",G45=""),"",IF(OR(F45&lt;$C$5,G45&gt;$E$5,G45&lt;=F45),"ja","nein")))</f>
        <v/>
      </c>
      <c r="I45" s="19" t="n"/>
      <c r="J45" s="19" t="n"/>
      <c r="K45" s="13" t="n"/>
      <c r="L45" s="13" t="n"/>
      <c r="M45" s="31" t="n"/>
      <c r="N45" s="24" t="n"/>
    </row>
    <row r="46" ht="22" customHeight="1">
      <c r="A46" s="19" t="n">
        <v>38</v>
      </c>
      <c r="B46" s="19" t="n"/>
      <c r="C46" s="13" t="n"/>
      <c r="D46" s="13" t="n"/>
      <c r="E46" s="19" t="n"/>
      <c r="F46" s="33" t="n"/>
      <c r="G46" s="33" t="n"/>
      <c r="H46" s="21">
        <f>IF(AND($I$5="ja",OR(E46="Sa",E46="So")),"ja",IF(OR(F46="",G46=""),"",IF(OR(F46&lt;$C$5,G46&gt;$E$5,G46&lt;=F46),"ja","nein")))</f>
        <v/>
      </c>
      <c r="I46" s="19" t="n"/>
      <c r="J46" s="19" t="n"/>
      <c r="K46" s="13" t="n"/>
      <c r="L46" s="13" t="n"/>
      <c r="M46" s="31" t="n"/>
      <c r="N46" s="24" t="n"/>
    </row>
    <row r="47" ht="22" customHeight="1">
      <c r="A47" s="19" t="n">
        <v>39</v>
      </c>
      <c r="B47" s="19" t="n"/>
      <c r="C47" s="13" t="n"/>
      <c r="D47" s="13" t="n"/>
      <c r="E47" s="19" t="n"/>
      <c r="F47" s="33" t="n"/>
      <c r="G47" s="33" t="n"/>
      <c r="H47" s="21">
        <f>IF(AND($I$5="ja",OR(E47="Sa",E47="So")),"ja",IF(OR(F47="",G47=""),"",IF(OR(F47&lt;$C$5,G47&gt;$E$5,G47&lt;=F47),"ja","nein")))</f>
        <v/>
      </c>
      <c r="I47" s="19" t="n"/>
      <c r="J47" s="19" t="n"/>
      <c r="K47" s="13" t="n"/>
      <c r="L47" s="13" t="n"/>
      <c r="M47" s="31" t="n"/>
      <c r="N47" s="24" t="n"/>
    </row>
    <row r="48" ht="22" customHeight="1">
      <c r="A48" s="19" t="n">
        <v>40</v>
      </c>
      <c r="B48" s="19" t="n"/>
      <c r="C48" s="13" t="n"/>
      <c r="D48" s="13" t="n"/>
      <c r="E48" s="19" t="n"/>
      <c r="F48" s="33" t="n"/>
      <c r="G48" s="33" t="n"/>
      <c r="H48" s="21">
        <f>IF(AND($I$5="ja",OR(E48="Sa",E48="So")),"ja",IF(OR(F48="",G48=""),"",IF(OR(F48&lt;$C$5,G48&gt;$E$5,G48&lt;=F48),"ja","nein")))</f>
        <v/>
      </c>
      <c r="I48" s="19" t="n"/>
      <c r="J48" s="19" t="n"/>
      <c r="K48" s="13" t="n"/>
      <c r="L48" s="13" t="n"/>
      <c r="M48" s="31" t="n"/>
      <c r="N48" s="24" t="n"/>
    </row>
    <row r="49" ht="22" customHeight="1">
      <c r="A49" s="19" t="n">
        <v>41</v>
      </c>
      <c r="B49" s="19" t="n"/>
      <c r="C49" s="13" t="n"/>
      <c r="D49" s="13" t="n"/>
      <c r="E49" s="19" t="n"/>
      <c r="F49" s="33" t="n"/>
      <c r="G49" s="33" t="n"/>
      <c r="H49" s="21">
        <f>IF(AND($I$5="ja",OR(E49="Sa",E49="So")),"ja",IF(OR(F49="",G49=""),"",IF(OR(F49&lt;$C$5,G49&gt;$E$5,G49&lt;=F49),"ja","nein")))</f>
        <v/>
      </c>
      <c r="I49" s="19" t="n"/>
      <c r="J49" s="19" t="n"/>
      <c r="K49" s="13" t="n"/>
      <c r="L49" s="13" t="n"/>
      <c r="M49" s="31" t="n"/>
      <c r="N49" s="24" t="n"/>
    </row>
    <row r="50" ht="22" customHeight="1">
      <c r="A50" s="19" t="n">
        <v>42</v>
      </c>
      <c r="B50" s="19" t="n"/>
      <c r="C50" s="13" t="n"/>
      <c r="D50" s="13" t="n"/>
      <c r="E50" s="19" t="n"/>
      <c r="F50" s="33" t="n"/>
      <c r="G50" s="33" t="n"/>
      <c r="H50" s="21">
        <f>IF(AND($I$5="ja",OR(E50="Sa",E50="So")),"ja",IF(OR(F50="",G50=""),"",IF(OR(F50&lt;$C$5,G50&gt;$E$5,G50&lt;=F50),"ja","nein")))</f>
        <v/>
      </c>
      <c r="I50" s="19" t="n"/>
      <c r="J50" s="19" t="n"/>
      <c r="K50" s="13" t="n"/>
      <c r="L50" s="13" t="n"/>
      <c r="M50" s="31" t="n"/>
      <c r="N50" s="24" t="n"/>
    </row>
    <row r="51" ht="22" customHeight="1">
      <c r="A51" s="19" t="n">
        <v>43</v>
      </c>
      <c r="B51" s="19" t="n"/>
      <c r="C51" s="13" t="n"/>
      <c r="D51" s="13" t="n"/>
      <c r="E51" s="19" t="n"/>
      <c r="F51" s="33" t="n"/>
      <c r="G51" s="33" t="n"/>
      <c r="H51" s="21">
        <f>IF(AND($I$5="ja",OR(E51="Sa",E51="So")),"ja",IF(OR(F51="",G51=""),"",IF(OR(F51&lt;$C$5,G51&gt;$E$5,G51&lt;=F51),"ja","nein")))</f>
        <v/>
      </c>
      <c r="I51" s="19" t="n"/>
      <c r="J51" s="19" t="n"/>
      <c r="K51" s="13" t="n"/>
      <c r="L51" s="13" t="n"/>
      <c r="M51" s="31" t="n"/>
      <c r="N51" s="24" t="n"/>
    </row>
    <row r="52" ht="22" customHeight="1">
      <c r="A52" s="19" t="n">
        <v>44</v>
      </c>
      <c r="B52" s="19" t="n"/>
      <c r="C52" s="13" t="n"/>
      <c r="D52" s="13" t="n"/>
      <c r="E52" s="19" t="n"/>
      <c r="F52" s="33" t="n"/>
      <c r="G52" s="33" t="n"/>
      <c r="H52" s="21">
        <f>IF(AND($I$5="ja",OR(E52="Sa",E52="So")),"ja",IF(OR(F52="",G52=""),"",IF(OR(F52&lt;$C$5,G52&gt;$E$5,G52&lt;=F52),"ja","nein")))</f>
        <v/>
      </c>
      <c r="I52" s="19" t="n"/>
      <c r="J52" s="19" t="n"/>
      <c r="K52" s="13" t="n"/>
      <c r="L52" s="13" t="n"/>
      <c r="M52" s="31" t="n"/>
      <c r="N52" s="24" t="n"/>
    </row>
    <row r="53" ht="22" customHeight="1">
      <c r="A53" s="19" t="n">
        <v>45</v>
      </c>
      <c r="B53" s="19" t="n"/>
      <c r="C53" s="13" t="n"/>
      <c r="D53" s="13" t="n"/>
      <c r="E53" s="19" t="n"/>
      <c r="F53" s="33" t="n"/>
      <c r="G53" s="33" t="n"/>
      <c r="H53" s="21">
        <f>IF(AND($I$5="ja",OR(E53="Sa",E53="So")),"ja",IF(OR(F53="",G53=""),"",IF(OR(F53&lt;$C$5,G53&gt;$E$5,G53&lt;=F53),"ja","nein")))</f>
        <v/>
      </c>
      <c r="I53" s="19" t="n"/>
      <c r="J53" s="19" t="n"/>
      <c r="K53" s="13" t="n"/>
      <c r="L53" s="13" t="n"/>
      <c r="M53" s="31" t="n"/>
      <c r="N53" s="24" t="n"/>
    </row>
    <row r="54" ht="22" customHeight="1">
      <c r="A54" s="19" t="n">
        <v>46</v>
      </c>
      <c r="B54" s="19" t="n"/>
      <c r="C54" s="13" t="n"/>
      <c r="D54" s="13" t="n"/>
      <c r="E54" s="19" t="n"/>
      <c r="F54" s="33" t="n"/>
      <c r="G54" s="33" t="n"/>
      <c r="H54" s="21">
        <f>IF(AND($I$5="ja",OR(E54="Sa",E54="So")),"ja",IF(OR(F54="",G54=""),"",IF(OR(F54&lt;$C$5,G54&gt;$E$5,G54&lt;=F54),"ja","nein")))</f>
        <v/>
      </c>
      <c r="I54" s="19" t="n"/>
      <c r="J54" s="19" t="n"/>
      <c r="K54" s="13" t="n"/>
      <c r="L54" s="13" t="n"/>
      <c r="M54" s="31" t="n"/>
      <c r="N54" s="24" t="n"/>
    </row>
    <row r="55" ht="22" customHeight="1">
      <c r="A55" s="19" t="n">
        <v>47</v>
      </c>
      <c r="B55" s="19" t="n"/>
      <c r="C55" s="13" t="n"/>
      <c r="D55" s="13" t="n"/>
      <c r="E55" s="19" t="n"/>
      <c r="F55" s="33" t="n"/>
      <c r="G55" s="33" t="n"/>
      <c r="H55" s="21">
        <f>IF(AND($I$5="ja",OR(E55="Sa",E55="So")),"ja",IF(OR(F55="",G55=""),"",IF(OR(F55&lt;$C$5,G55&gt;$E$5,G55&lt;=F55),"ja","nein")))</f>
        <v/>
      </c>
      <c r="I55" s="19" t="n"/>
      <c r="J55" s="19" t="n"/>
      <c r="K55" s="13" t="n"/>
      <c r="L55" s="13" t="n"/>
      <c r="M55" s="31" t="n"/>
      <c r="N55" s="24" t="n"/>
    </row>
    <row r="56" ht="22" customHeight="1">
      <c r="A56" s="19" t="n">
        <v>48</v>
      </c>
      <c r="B56" s="19" t="n"/>
      <c r="C56" s="13" t="n"/>
      <c r="D56" s="13" t="n"/>
      <c r="E56" s="19" t="n"/>
      <c r="F56" s="33" t="n"/>
      <c r="G56" s="33" t="n"/>
      <c r="H56" s="21">
        <f>IF(AND($I$5="ja",OR(E56="Sa",E56="So")),"ja",IF(OR(F56="",G56=""),"",IF(OR(F56&lt;$C$5,G56&gt;$E$5,G56&lt;=F56),"ja","nein")))</f>
        <v/>
      </c>
      <c r="I56" s="19" t="n"/>
      <c r="J56" s="19" t="n"/>
      <c r="K56" s="13" t="n"/>
      <c r="L56" s="13" t="n"/>
      <c r="M56" s="31" t="n"/>
      <c r="N56" s="24" t="n"/>
    </row>
    <row r="57" ht="22" customHeight="1">
      <c r="A57" s="19" t="n">
        <v>49</v>
      </c>
      <c r="B57" s="19" t="n"/>
      <c r="C57" s="13" t="n"/>
      <c r="D57" s="13" t="n"/>
      <c r="E57" s="19" t="n"/>
      <c r="F57" s="33" t="n"/>
      <c r="G57" s="33" t="n"/>
      <c r="H57" s="21">
        <f>IF(AND($I$5="ja",OR(E57="Sa",E57="So")),"ja",IF(OR(F57="",G57=""),"",IF(OR(F57&lt;$C$5,G57&gt;$E$5,G57&lt;=F57),"ja","nein")))</f>
        <v/>
      </c>
      <c r="I57" s="19" t="n"/>
      <c r="J57" s="19" t="n"/>
      <c r="K57" s="13" t="n"/>
      <c r="L57" s="13" t="n"/>
      <c r="M57" s="31" t="n"/>
      <c r="N57" s="24" t="n"/>
    </row>
    <row r="58" ht="22" customHeight="1">
      <c r="A58" s="19" t="n">
        <v>50</v>
      </c>
      <c r="B58" s="19" t="n"/>
      <c r="C58" s="13" t="n"/>
      <c r="D58" s="13" t="n"/>
      <c r="E58" s="19" t="n"/>
      <c r="F58" s="33" t="n"/>
      <c r="G58" s="33" t="n"/>
      <c r="H58" s="21">
        <f>IF(AND($I$5="ja",OR(E58="Sa",E58="So")),"ja",IF(OR(F58="",G58=""),"",IF(OR(F58&lt;$C$5,G58&gt;$E$5,G58&lt;=F58),"ja","nein")))</f>
        <v/>
      </c>
      <c r="I58" s="19" t="n"/>
      <c r="J58" s="19" t="n"/>
      <c r="K58" s="13" t="n"/>
      <c r="L58" s="13" t="n"/>
      <c r="M58" s="31" t="n"/>
      <c r="N58" s="24" t="n"/>
    </row>
    <row r="59" ht="22" customHeight="1">
      <c r="A59" s="19" t="n">
        <v>51</v>
      </c>
      <c r="B59" s="19" t="n"/>
      <c r="C59" s="13" t="n"/>
      <c r="D59" s="13" t="n"/>
      <c r="E59" s="19" t="n"/>
      <c r="F59" s="33" t="n"/>
      <c r="G59" s="33" t="n"/>
      <c r="H59" s="21">
        <f>IF(AND($I$5="ja",OR(E59="Sa",E59="So")),"ja",IF(OR(F59="",G59=""),"",IF(OR(F59&lt;$C$5,G59&gt;$E$5,G59&lt;=F59),"ja","nein")))</f>
        <v/>
      </c>
      <c r="I59" s="19" t="n"/>
      <c r="J59" s="19" t="n"/>
      <c r="K59" s="13" t="n"/>
      <c r="L59" s="13" t="n"/>
      <c r="M59" s="31" t="n"/>
      <c r="N59" s="24" t="n"/>
    </row>
    <row r="60" ht="22" customHeight="1">
      <c r="A60" s="19" t="n">
        <v>52</v>
      </c>
      <c r="B60" s="19" t="n"/>
      <c r="C60" s="13" t="n"/>
      <c r="D60" s="13" t="n"/>
      <c r="E60" s="19" t="n"/>
      <c r="F60" s="33" t="n"/>
      <c r="G60" s="33" t="n"/>
      <c r="H60" s="21">
        <f>IF(AND($I$5="ja",OR(E60="Sa",E60="So")),"ja",IF(OR(F60="",G60=""),"",IF(OR(F60&lt;$C$5,G60&gt;$E$5,G60&lt;=F60),"ja","nein")))</f>
        <v/>
      </c>
      <c r="I60" s="19" t="n"/>
      <c r="J60" s="19" t="n"/>
      <c r="K60" s="13" t="n"/>
      <c r="L60" s="13" t="n"/>
      <c r="M60" s="31" t="n"/>
      <c r="N60" s="24" t="n"/>
    </row>
    <row r="61" ht="22" customHeight="1">
      <c r="A61" s="19" t="n">
        <v>53</v>
      </c>
      <c r="B61" s="19" t="n"/>
      <c r="C61" s="13" t="n"/>
      <c r="D61" s="13" t="n"/>
      <c r="E61" s="19" t="n"/>
      <c r="F61" s="33" t="n"/>
      <c r="G61" s="33" t="n"/>
      <c r="H61" s="21">
        <f>IF(AND($I$5="ja",OR(E61="Sa",E61="So")),"ja",IF(OR(F61="",G61=""),"",IF(OR(F61&lt;$C$5,G61&gt;$E$5,G61&lt;=F61),"ja","nein")))</f>
        <v/>
      </c>
      <c r="I61" s="19" t="n"/>
      <c r="J61" s="19" t="n"/>
      <c r="K61" s="13" t="n"/>
      <c r="L61" s="13" t="n"/>
      <c r="M61" s="31" t="n"/>
      <c r="N61" s="24" t="n"/>
    </row>
    <row r="62" ht="22" customHeight="1">
      <c r="A62" s="19" t="n">
        <v>54</v>
      </c>
      <c r="B62" s="19" t="n"/>
      <c r="C62" s="13" t="n"/>
      <c r="D62" s="13" t="n"/>
      <c r="E62" s="19" t="n"/>
      <c r="F62" s="33" t="n"/>
      <c r="G62" s="33" t="n"/>
      <c r="H62" s="21">
        <f>IF(AND($I$5="ja",OR(E62="Sa",E62="So")),"ja",IF(OR(F62="",G62=""),"",IF(OR(F62&lt;$C$5,G62&gt;$E$5,G62&lt;=F62),"ja","nein")))</f>
        <v/>
      </c>
      <c r="I62" s="19" t="n"/>
      <c r="J62" s="19" t="n"/>
      <c r="K62" s="13" t="n"/>
      <c r="L62" s="13" t="n"/>
      <c r="M62" s="31" t="n"/>
      <c r="N62" s="24" t="n"/>
    </row>
    <row r="63" ht="22" customHeight="1">
      <c r="A63" s="19" t="n">
        <v>55</v>
      </c>
      <c r="B63" s="19" t="n"/>
      <c r="C63" s="13" t="n"/>
      <c r="D63" s="13" t="n"/>
      <c r="E63" s="19" t="n"/>
      <c r="F63" s="33" t="n"/>
      <c r="G63" s="33" t="n"/>
      <c r="H63" s="21">
        <f>IF(AND($I$5="ja",OR(E63="Sa",E63="So")),"ja",IF(OR(F63="",G63=""),"",IF(OR(F63&lt;$C$5,G63&gt;$E$5,G63&lt;=F63),"ja","nein")))</f>
        <v/>
      </c>
      <c r="I63" s="19" t="n"/>
      <c r="J63" s="19" t="n"/>
      <c r="K63" s="13" t="n"/>
      <c r="L63" s="13" t="n"/>
      <c r="M63" s="31" t="n"/>
      <c r="N63" s="24" t="n"/>
    </row>
    <row r="64" ht="22" customHeight="1">
      <c r="A64" s="19" t="n">
        <v>56</v>
      </c>
      <c r="B64" s="19" t="n"/>
      <c r="C64" s="13" t="n"/>
      <c r="D64" s="13" t="n"/>
      <c r="E64" s="19" t="n"/>
      <c r="F64" s="33" t="n"/>
      <c r="G64" s="33" t="n"/>
      <c r="H64" s="21">
        <f>IF(AND($I$5="ja",OR(E64="Sa",E64="So")),"ja",IF(OR(F64="",G64=""),"",IF(OR(F64&lt;$C$5,G64&gt;$E$5,G64&lt;=F64),"ja","nein")))</f>
        <v/>
      </c>
      <c r="I64" s="19" t="n"/>
      <c r="J64" s="19" t="n"/>
      <c r="K64" s="13" t="n"/>
      <c r="L64" s="13" t="n"/>
      <c r="M64" s="31" t="n"/>
      <c r="N64" s="24" t="n"/>
    </row>
    <row r="65" ht="22" customHeight="1">
      <c r="A65" s="19" t="n">
        <v>57</v>
      </c>
      <c r="B65" s="19" t="n"/>
      <c r="C65" s="13" t="n"/>
      <c r="D65" s="13" t="n"/>
      <c r="E65" s="19" t="n"/>
      <c r="F65" s="33" t="n"/>
      <c r="G65" s="33" t="n"/>
      <c r="H65" s="21">
        <f>IF(AND($I$5="ja",OR(E65="Sa",E65="So")),"ja",IF(OR(F65="",G65=""),"",IF(OR(F65&lt;$C$5,G65&gt;$E$5,G65&lt;=F65),"ja","nein")))</f>
        <v/>
      </c>
      <c r="I65" s="19" t="n"/>
      <c r="J65" s="19" t="n"/>
      <c r="K65" s="13" t="n"/>
      <c r="L65" s="13" t="n"/>
      <c r="M65" s="31" t="n"/>
      <c r="N65" s="24" t="n"/>
    </row>
    <row r="66" ht="22" customHeight="1">
      <c r="A66" s="19" t="n">
        <v>58</v>
      </c>
      <c r="B66" s="19" t="n"/>
      <c r="C66" s="13" t="n"/>
      <c r="D66" s="13" t="n"/>
      <c r="E66" s="19" t="n"/>
      <c r="F66" s="33" t="n"/>
      <c r="G66" s="33" t="n"/>
      <c r="H66" s="21">
        <f>IF(AND($I$5="ja",OR(E66="Sa",E66="So")),"ja",IF(OR(F66="",G66=""),"",IF(OR(F66&lt;$C$5,G66&gt;$E$5,G66&lt;=F66),"ja","nein")))</f>
        <v/>
      </c>
      <c r="I66" s="19" t="n"/>
      <c r="J66" s="19" t="n"/>
      <c r="K66" s="13" t="n"/>
      <c r="L66" s="13" t="n"/>
      <c r="M66" s="31" t="n"/>
      <c r="N66" s="24" t="n"/>
    </row>
    <row r="67" ht="22" customHeight="1">
      <c r="A67" s="19" t="n">
        <v>59</v>
      </c>
      <c r="B67" s="19" t="n"/>
      <c r="C67" s="13" t="n"/>
      <c r="D67" s="13" t="n"/>
      <c r="E67" s="19" t="n"/>
      <c r="F67" s="33" t="n"/>
      <c r="G67" s="33" t="n"/>
      <c r="H67" s="21">
        <f>IF(AND($I$5="ja",OR(E67="Sa",E67="So")),"ja",IF(OR(F67="",G67=""),"",IF(OR(F67&lt;$C$5,G67&gt;$E$5,G67&lt;=F67),"ja","nein")))</f>
        <v/>
      </c>
      <c r="I67" s="19" t="n"/>
      <c r="J67" s="19" t="n"/>
      <c r="K67" s="13" t="n"/>
      <c r="L67" s="13" t="n"/>
      <c r="M67" s="31" t="n"/>
      <c r="N67" s="24" t="n"/>
    </row>
    <row r="68" ht="22" customHeight="1">
      <c r="A68" s="19" t="n">
        <v>60</v>
      </c>
      <c r="B68" s="19" t="n"/>
      <c r="C68" s="13" t="n"/>
      <c r="D68" s="13" t="n"/>
      <c r="E68" s="19" t="n"/>
      <c r="F68" s="33" t="n"/>
      <c r="G68" s="33" t="n"/>
      <c r="H68" s="21">
        <f>IF(AND($I$5="ja",OR(E68="Sa",E68="So")),"ja",IF(OR(F68="",G68=""),"",IF(OR(F68&lt;$C$5,G68&gt;$E$5,G68&lt;=F68),"ja","nein")))</f>
        <v/>
      </c>
      <c r="I68" s="19" t="n"/>
      <c r="J68" s="19" t="n"/>
      <c r="K68" s="13" t="n"/>
      <c r="L68" s="13" t="n"/>
      <c r="M68" s="31" t="n"/>
      <c r="N68" s="24" t="n"/>
    </row>
  </sheetData>
  <mergeCells count="5">
    <mergeCell ref="J5:N5"/>
    <mergeCell ref="A2:N2"/>
    <mergeCell ref="A5:B5"/>
    <mergeCell ref="G5:H5"/>
    <mergeCell ref="E5:F5"/>
  </mergeCells>
  <conditionalFormatting sqref="H9:H68">
    <cfRule type="expression" priority="1" dxfId="1">
      <formula>H9="ja"</formula>
    </cfRule>
  </conditionalFormatting>
  <dataValidations count="7">
    <dataValidation sqref="B9:B68" showDropDown="0" showInputMessage="0" showErrorMessage="1" allowBlank="1" errorTitle="Ungültiger Eintrag" error="Bitte einen Wert aus der Liste wählen." type="list">
      <formula1>=Listen!$E$2:$E$4</formula1>
    </dataValidation>
    <dataValidation sqref="C9:C68" showDropDown="0" showInputMessage="0" showErrorMessage="0" allowBlank="1" type="list">
      <formula1>=Punktbewertung!$F$8:$N$8</formula1>
    </dataValidation>
    <dataValidation sqref="D9:D68" showDropDown="0" showInputMessage="0" showErrorMessage="1" allowBlank="1" errorTitle="Ungültiger Eintrag" error="Bitte einen Wert aus der Liste wählen." type="list">
      <formula1>=Listen!$A$2:$A$5</formula1>
    </dataValidation>
    <dataValidation sqref="E9:E68" showDropDown="0" showInputMessage="0" showErrorMessage="1" allowBlank="1" errorTitle="Ungültiger Eintrag" error="Bitte einen Wert aus der Liste wählen." type="list">
      <formula1>=Listen!$C$2:$C$8</formula1>
    </dataValidation>
    <dataValidation sqref="I9:J68" showDropDown="0" showInputMessage="0" showErrorMessage="1" allowBlank="1" errorTitle="Ungültiger Eintrag" error="Bitte einen Wert aus der Liste wählen." type="list">
      <formula1>=Listen!$D$2:$D$3</formula1>
    </dataValidation>
    <dataValidation sqref="L9:L68" showDropDown="0" showInputMessage="0" showErrorMessage="1" allowBlank="1" errorTitle="Ungültiger Eintrag" error="Bitte einen Wert aus der Liste wählen." type="list">
      <formula1>=Listen!$B$2:$B$4</formula1>
    </dataValidation>
    <dataValidation sqref="C5 E5 F9:G68" showDropDown="0" showInputMessage="0" showErrorMessage="1" allowBlank="1" errorTitle="Uhrzeit erwartet" error="Bitte eine Uhrzeit eintragen, z. B. 05:30." type="time" operator="between">
      <formula1>0</formula1>
      <formula2>0.99999</formula2>
    </dataValidation>
  </dataValidations>
  <pageMargins left="0.4" right="0.4" top="0.5" bottom="0.5" header="0.5" footer="0.5"/>
  <pageSetup orientation="landscape" paperSize="9" fitToHeight="0" fitToWidth="1"/>
  <headerFooter>
    <oddHeader/>
    <oddFooter>&amp;C&amp;A · Band 3b · Seite &amp;P</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J53"/>
  <sheetViews>
    <sheetView showGridLines="0" zoomScale="100" workbookViewId="0">
      <selection activeCell="A1" sqref="A1"/>
    </sheetView>
  </sheetViews>
  <sheetFormatPr baseColWidth="8" defaultRowHeight="15"/>
  <cols>
    <col width="38" customWidth="1" min="1" max="1"/>
    <col width="15" customWidth="1" min="2" max="2"/>
    <col width="15" customWidth="1" min="3" max="3"/>
    <col width="12" customWidth="1" min="4" max="4"/>
    <col width="12" customWidth="1" min="5" max="5"/>
    <col width="12" customWidth="1" min="6" max="6"/>
    <col width="13" customWidth="1" min="7" max="7"/>
    <col width="15" customWidth="1" min="8" max="8"/>
    <col width="22" customWidth="1" min="9" max="9"/>
    <col width="36" customWidth="1" min="10" max="10"/>
  </cols>
  <sheetData>
    <row r="1" ht="26" customHeight="1">
      <c r="A1" s="1" t="inlineStr">
        <is>
          <t>Auswertung des Auditprogramms</t>
        </is>
      </c>
    </row>
    <row r="2" ht="30" customHeight="1">
      <c r="A2" s="2" t="inlineStr">
        <is>
          <t>Vorlage zu Abschnitt 3.3 des Bandes 3b · rechnet live aus Punktbewertung, Dreijahresraster und Terminliste. Die drei Kennzahlen des Bandes gehören in die Managementbewertung, nicht in den Ordner.</t>
        </is>
      </c>
    </row>
    <row r="3">
      <c r="A3" s="3" t="inlineStr">
        <is>
          <t>Das Steuer und die Lupe · Band 3b · buecher.effedore.com</t>
        </is>
      </c>
    </row>
    <row r="5" ht="22" customHeight="1">
      <c r="A5" s="4" t="inlineStr">
        <is>
          <t>1 · Die drei Kennzahlen des Bandes (je Jahr)</t>
        </is>
      </c>
      <c r="B5" s="5" t="n"/>
      <c r="C5" s="5" t="n"/>
      <c r="D5" s="5" t="n"/>
      <c r="E5" s="5" t="n"/>
      <c r="F5" s="5" t="n"/>
      <c r="G5" s="5" t="n"/>
      <c r="H5" s="5" t="n"/>
      <c r="I5" s="5" t="n"/>
      <c r="J5" s="5" t="n"/>
    </row>
    <row r="6" ht="26" customHeight="1">
      <c r="A6" s="17" t="inlineStr">
        <is>
          <t>Kennzahl</t>
        </is>
      </c>
      <c r="B6" s="17" t="inlineStr">
        <is>
          <t>Jahr 1</t>
        </is>
      </c>
      <c r="C6" s="17" t="inlineStr">
        <is>
          <t>Jahr 2</t>
        </is>
      </c>
      <c r="D6" s="17" t="inlineStr">
        <is>
          <t>Jahr 3</t>
        </is>
      </c>
      <c r="E6" s="17" t="inlineStr">
        <is>
          <t>Gesamt</t>
        </is>
      </c>
      <c r="F6" s="17" t="inlineStr">
        <is>
          <t>Hinweis</t>
        </is>
      </c>
      <c r="G6" s="26" t="n"/>
      <c r="H6" s="26" t="n"/>
      <c r="I6" s="26" t="n"/>
      <c r="J6" s="27" t="n"/>
    </row>
    <row r="7" ht="30" customHeight="1">
      <c r="A7" s="10" t="inlineStr">
        <is>
          <t>Audits im Raster geplant</t>
        </is>
      </c>
      <c r="B7" s="34">
        <f>Dreijahresraster!E18</f>
        <v/>
      </c>
      <c r="C7" s="34">
        <f>Dreijahresraster!F18</f>
        <v/>
      </c>
      <c r="D7" s="34">
        <f>Dreijahresraster!G18</f>
        <v/>
      </c>
      <c r="E7" s="34">
        <f>SUM(B7:D7)</f>
        <v/>
      </c>
      <c r="F7" s="14" t="inlineStr">
        <is>
          <t>Summe aus dem Dreijahresraster (ohne Reserve).</t>
        </is>
      </c>
      <c r="G7" s="12" t="n"/>
      <c r="H7" s="12" t="n"/>
      <c r="I7" s="12" t="n"/>
      <c r="J7" s="12" t="n"/>
    </row>
    <row r="8" ht="30" customHeight="1">
      <c r="A8" s="10" t="inlineStr">
        <is>
          <t>Termine in der Terminliste</t>
        </is>
      </c>
      <c r="B8" s="34">
        <f>COUNTIFS(Terminliste!$B$9:$B$68,1,Terminliste!$D$9:$D$68,"&lt;&gt;")</f>
        <v/>
      </c>
      <c r="C8" s="34">
        <f>COUNTIFS(Terminliste!$B$9:$B$68,2,Terminliste!$D$9:$D$68,"&lt;&gt;")</f>
        <v/>
      </c>
      <c r="D8" s="34">
        <f>COUNTIFS(Terminliste!$B$9:$B$68,3,Terminliste!$D$9:$D$68,"&lt;&gt;")</f>
        <v/>
      </c>
      <c r="E8" s="34">
        <f>SUM(B8:D8)</f>
        <v/>
      </c>
      <c r="F8" s="14" t="inlineStr">
        <is>
          <t>Alle Einträge mit Jahr und Anlass.</t>
        </is>
      </c>
      <c r="G8" s="12" t="n"/>
      <c r="H8" s="12" t="n"/>
      <c r="I8" s="12" t="n"/>
      <c r="J8" s="12" t="n"/>
    </row>
    <row r="9" ht="30" customHeight="1">
      <c r="A9" s="10" t="inlineStr">
        <is>
          <t>davon durchgeführt</t>
        </is>
      </c>
      <c r="B9" s="34">
        <f>COUNTIFS(Terminliste!$B$9:$B$68,1,Terminliste!$L$9:$L$68,"durchgeführt")</f>
        <v/>
      </c>
      <c r="C9" s="34">
        <f>COUNTIFS(Terminliste!$B$9:$B$68,2,Terminliste!$L$9:$L$68,"durchgeführt")</f>
        <v/>
      </c>
      <c r="D9" s="34">
        <f>COUNTIFS(Terminliste!$B$9:$B$68,3,Terminliste!$L$9:$L$68,"durchgeführt")</f>
        <v/>
      </c>
      <c r="E9" s="34">
        <f>SUM(B9:D9)</f>
        <v/>
      </c>
      <c r="F9" s="14" t="inlineStr"/>
      <c r="G9" s="12" t="n"/>
      <c r="H9" s="12" t="n"/>
      <c r="I9" s="12" t="n"/>
      <c r="J9" s="12" t="n"/>
    </row>
    <row r="10" ht="30" customHeight="1">
      <c r="A10" s="10" t="inlineStr">
        <is>
          <t>davon entfallen (begründet)</t>
        </is>
      </c>
      <c r="B10" s="34">
        <f>COUNTIFS(Terminliste!$B$9:$B$68,1,Terminliste!$L$9:$L$68,"entfallen (begründet)")</f>
        <v/>
      </c>
      <c r="C10" s="34">
        <f>COUNTIFS(Terminliste!$B$9:$B$68,2,Terminliste!$L$9:$L$68,"entfallen (begründet)")</f>
        <v/>
      </c>
      <c r="D10" s="34">
        <f>COUNTIFS(Terminliste!$B$9:$B$68,3,Terminliste!$L$9:$L$68,"entfallen (begründet)")</f>
        <v/>
      </c>
      <c r="E10" s="34">
        <f>SUM(B10:D10)</f>
        <v/>
      </c>
      <c r="F10" s="14" t="inlineStr">
        <is>
          <t>Ein ausgefallener Termin wegen Hochbetrieb ist hinzunehmen; die Einhaltungsquote misst Disziplin, nicht Wirkung (Band 3.3).</t>
        </is>
      </c>
      <c r="G10" s="12" t="n"/>
      <c r="H10" s="12" t="n"/>
      <c r="I10" s="12" t="n"/>
      <c r="J10" s="12" t="n"/>
    </row>
    <row r="11" ht="30" customHeight="1">
      <c r="A11" s="10" t="inlineStr">
        <is>
          <t>Raster-Audits ohne Termin in der Terminliste</t>
        </is>
      </c>
      <c r="B11" s="34">
        <f>MAX(0,B7-COUNTIFS(Terminliste!$B$9:$B$68,1,Terminliste!$D$9:$D$68,"Jahresraster")-COUNTIFS(Terminliste!$B$9:$B$68,1,Terminliste!$D$9:$D$68,"Saisonaudit (Anlauf, Abschluss)"))</f>
        <v/>
      </c>
      <c r="C11" s="34">
        <f>MAX(0,C7-COUNTIFS(Terminliste!$B$9:$B$68,2,Terminliste!$D$9:$D$68,"Jahresraster")-COUNTIFS(Terminliste!$B$9:$B$68,2,Terminliste!$D$9:$D$68,"Saisonaudit (Anlauf, Abschluss)"))</f>
        <v/>
      </c>
      <c r="D11" s="34">
        <f>MAX(0,D7-COUNTIFS(Terminliste!$B$9:$B$68,3,Terminliste!$D$9:$D$68,"Jahresraster")-COUNTIFS(Terminliste!$B$9:$B$68,3,Terminliste!$D$9:$D$68,"Saisonaudit (Anlauf, Abschluss)"))</f>
        <v/>
      </c>
      <c r="E11" s="34">
        <f>SUM(B11:D11)</f>
        <v/>
      </c>
      <c r="F11" s="14" t="inlineStr">
        <is>
          <t>Planen Sie jeden Termin mit Uhrzeit ein; was nicht im Plan steht, verschiebt sich auf zehn Uhr.</t>
        </is>
      </c>
      <c r="G11" s="12" t="n"/>
      <c r="H11" s="12" t="n"/>
      <c r="I11" s="12" t="n"/>
      <c r="J11" s="12" t="n"/>
    </row>
    <row r="12" ht="30" customHeight="1">
      <c r="A12" s="10" t="inlineStr">
        <is>
          <t>Anteil der Audits außerhalb der Bürozeit</t>
        </is>
      </c>
      <c r="B12" s="35">
        <f>IF(COUNTIFS(Terminliste!$B$9:$B$68,1,Terminliste!$H$9:$H$68,"ja")+COUNTIFS(Terminliste!$B$9:$B$68,1,Terminliste!$H$9:$H$68,"nein")=0,"",COUNTIFS(Terminliste!$B$9:$B$68,1,Terminliste!$H$9:$H$68,"ja")/(COUNTIFS(Terminliste!$B$9:$B$68,1,Terminliste!$H$9:$H$68,"ja")+COUNTIFS(Terminliste!$B$9:$B$68,1,Terminliste!$H$9:$H$68,"nein")))</f>
        <v/>
      </c>
      <c r="C12" s="35">
        <f>IF(COUNTIFS(Terminliste!$B$9:$B$68,2,Terminliste!$H$9:$H$68,"ja")+COUNTIFS(Terminliste!$B$9:$B$68,2,Terminliste!$H$9:$H$68,"nein")=0,"",COUNTIFS(Terminliste!$B$9:$B$68,2,Terminliste!$H$9:$H$68,"ja")/(COUNTIFS(Terminliste!$B$9:$B$68,2,Terminliste!$H$9:$H$68,"ja")+COUNTIFS(Terminliste!$B$9:$B$68,2,Terminliste!$H$9:$H$68,"nein")))</f>
        <v/>
      </c>
      <c r="D12" s="35">
        <f>IF(COUNTIFS(Terminliste!$B$9:$B$68,3,Terminliste!$H$9:$H$68,"ja")+COUNTIFS(Terminliste!$B$9:$B$68,3,Terminliste!$H$9:$H$68,"nein")=0,"",COUNTIFS(Terminliste!$B$9:$B$68,3,Terminliste!$H$9:$H$68,"ja")/(COUNTIFS(Terminliste!$B$9:$B$68,3,Terminliste!$H$9:$H$68,"ja")+COUNTIFS(Terminliste!$B$9:$B$68,3,Terminliste!$H$9:$H$68,"nein")))</f>
        <v/>
      </c>
      <c r="E12" s="35">
        <f>IF(COUNTIF(Terminliste!$H$9:$H$68,"ja")+COUNTIF(Terminliste!$H$9:$H$68,"nein")=0,"",COUNTIF(Terminliste!$H$9:$H$68,"ja")/(COUNTIF(Terminliste!$H$9:$H$68,"ja")+COUNTIF(Terminliste!$H$9:$H$68,"nein")))</f>
        <v/>
      </c>
      <c r="F12" s="14" t="inlineStr">
        <is>
          <t>Kennzahl 1 (3.3). Richtgröße des Bandes (3.1): mindestens ein Drittel der Audits außerhalb der Bürozeiten.</t>
        </is>
      </c>
      <c r="G12" s="12" t="n"/>
      <c r="H12" s="12" t="n"/>
      <c r="I12" s="12" t="n"/>
      <c r="J12" s="12" t="n"/>
    </row>
    <row r="13" ht="30" customHeight="1">
      <c r="A13" s="10" t="inlineStr">
        <is>
          <t>Richtgröße «mindestens ein Drittel»</t>
        </is>
      </c>
      <c r="B13" s="36">
        <f>IF(B12="","",IF(B12&gt;=1/3,"erreicht","unter einem Drittel"))</f>
        <v/>
      </c>
      <c r="C13" s="36">
        <f>IF(C12="","",IF(C12&gt;=1/3,"erreicht","unter einem Drittel"))</f>
        <v/>
      </c>
      <c r="D13" s="36">
        <f>IF(D12="","",IF(D12&gt;=1/3,"erreicht","unter einem Drittel"))</f>
        <v/>
      </c>
      <c r="E13" s="36">
        <f>IF(E12="","",IF(E12&gt;=1/3,"erreicht","unter einem Drittel"))</f>
        <v/>
      </c>
      <c r="F13" s="14" t="inlineStr">
        <is>
          <t>Grenze: 1/3 = 33,3 %.</t>
        </is>
      </c>
      <c r="G13" s="12" t="n"/>
      <c r="H13" s="12" t="n"/>
      <c r="I13" s="12" t="n"/>
      <c r="J13" s="12" t="n"/>
    </row>
    <row r="14" ht="30" customHeight="1">
      <c r="A14" s="10" t="inlineStr">
        <is>
          <t>Zusatzaudits aus Änderungen</t>
        </is>
      </c>
      <c r="B14" s="34">
        <f>COUNTIFS(Terminliste!$B$9:$B$68,1,Terminliste!$D$9:$D$68,"Änderung")</f>
        <v/>
      </c>
      <c r="C14" s="34">
        <f>COUNTIFS(Terminliste!$B$9:$B$68,2,Terminliste!$D$9:$D$68,"Änderung")</f>
        <v/>
      </c>
      <c r="D14" s="34">
        <f>COUNTIFS(Terminliste!$B$9:$B$68,3,Terminliste!$D$9:$D$68,"Änderung")</f>
        <v/>
      </c>
      <c r="E14" s="34">
        <f>SUM(B14:D14)</f>
        <v/>
      </c>
      <c r="F14" s="14" t="inlineStr">
        <is>
          <t>Kennzahl 2 (3.3): Zahl der aus Änderungen ausgelösten Zusatzaudits (neue Geräte, Umbauten, Verfahren, Personal, Fremdfirmen).</t>
        </is>
      </c>
      <c r="G14" s="12" t="n"/>
      <c r="H14" s="12" t="n"/>
      <c r="I14" s="12" t="n"/>
      <c r="J14" s="12" t="n"/>
    </row>
    <row r="15" ht="30" customHeight="1">
      <c r="A15" s="10" t="inlineStr">
        <is>
          <t>Zusatzaudits aus Ereignissen</t>
        </is>
      </c>
      <c r="B15" s="34">
        <f>COUNTIFS(Terminliste!$B$9:$B$68,1,Terminliste!$D$9:$D$68,"Ereignis")</f>
        <v/>
      </c>
      <c r="C15" s="34">
        <f>COUNTIFS(Terminliste!$B$9:$B$68,2,Terminliste!$D$9:$D$68,"Ereignis")</f>
        <v/>
      </c>
      <c r="D15" s="34">
        <f>COUNTIFS(Terminliste!$B$9:$B$68,3,Terminliste!$D$9:$D$68,"Ereignis")</f>
        <v/>
      </c>
      <c r="E15" s="34">
        <f>SUM(B15:D15)</f>
        <v/>
      </c>
      <c r="F15" s="14" t="inlineStr"/>
      <c r="G15" s="12" t="n"/>
      <c r="H15" s="12" t="n"/>
      <c r="I15" s="12" t="n"/>
      <c r="J15" s="12" t="n"/>
    </row>
    <row r="16" ht="30" customHeight="1">
      <c r="A16" s="10" t="inlineStr">
        <is>
          <t>Reserve im Raster (Tage)</t>
        </is>
      </c>
      <c r="B16" s="32">
        <f>Dreijahresraster!E19</f>
        <v/>
      </c>
      <c r="C16" s="32">
        <f>Dreijahresraster!F19</f>
        <v/>
      </c>
      <c r="D16" s="32">
        <f>Dreijahresraster!G19</f>
        <v/>
      </c>
      <c r="E16" s="32">
        <f>SUM(B16:D16)</f>
        <v/>
      </c>
      <c r="F16" s="14" t="inlineStr">
        <is>
          <t>Beispiel im Band: zwei Tage je Jahr. Ohne Reserve bleibt jede Änderung ungeprüft bis zum Turnus.</t>
        </is>
      </c>
      <c r="G16" s="12" t="n"/>
      <c r="H16" s="12" t="n"/>
      <c r="I16" s="12" t="n"/>
      <c r="J16" s="12" t="n"/>
    </row>
    <row r="17" ht="30" customHeight="1">
      <c r="A17" s="10" t="inlineStr">
        <is>
          <t>Feststellungen je durchgeführtem Audit</t>
        </is>
      </c>
      <c r="B17" s="32">
        <f>IF(B9=0,"",SUMIFS(Terminliste!$M$9:$M$68,Terminliste!$B$9:$B$68,1,Terminliste!$L$9:$L$68,"durchgeführt")/B9)</f>
        <v/>
      </c>
      <c r="C17" s="32">
        <f>IF(C9=0,"",SUMIFS(Terminliste!$M$9:$M$68,Terminliste!$B$9:$B$68,2,Terminliste!$L$9:$L$68,"durchgeführt")/C9)</f>
        <v/>
      </c>
      <c r="D17" s="32">
        <f>IF(D9=0,"",SUMIFS(Terminliste!$M$9:$M$68,Terminliste!$B$9:$B$68,3,Terminliste!$L$9:$L$68,"durchgeführt")/D9)</f>
        <v/>
      </c>
      <c r="E17" s="32">
        <f>IF(E9=0,"",SUMIFS(Terminliste!$M$9:$M$68,Terminliste!$L$9:$L$68,"durchgeführt")/E9)</f>
        <v/>
      </c>
      <c r="F17" s="14" t="inlineStr">
        <is>
          <t>Kennzahl 3 (3.3): Feststellungen je Audit im Vergleich zum Vorjahr. Spalte «Feststellungen» in der Terminliste ausfüllen.</t>
        </is>
      </c>
      <c r="G17" s="12" t="n"/>
      <c r="H17" s="12" t="n"/>
      <c r="I17" s="12" t="n"/>
      <c r="J17" s="12" t="n"/>
    </row>
    <row r="18" ht="30" customHeight="1">
      <c r="A18" s="10" t="inlineStr">
        <is>
          <t>Verhältnis zum Vorjahr (Faktor)</t>
        </is>
      </c>
      <c r="B18" s="37" t="inlineStr"/>
      <c r="C18" s="37">
        <f>IF(OR(C17="",B17="",B17=0),"",C17/B17)</f>
        <v/>
      </c>
      <c r="D18" s="37">
        <f>IF(OR(D17="",C17="",C17=0),"",D17/C17)</f>
        <v/>
      </c>
      <c r="E18" s="38" t="n"/>
      <c r="F18" s="14" t="inlineStr">
        <is>
          <t>Über 1: mehr Feststellungen je Audit. Das ist zunächst keine Verschlechterung: Das System sieht, was vorher unsichtbar war (Band 3.1).</t>
        </is>
      </c>
      <c r="G18" s="12" t="n"/>
      <c r="H18" s="12" t="n"/>
      <c r="I18" s="12" t="n"/>
      <c r="J18" s="12" t="n"/>
    </row>
    <row r="19" ht="30" customHeight="1">
      <c r="A19" s="10" t="inlineStr">
        <is>
          <t>Termine mit angekündigtem Tag</t>
        </is>
      </c>
      <c r="B19" s="34">
        <f>COUNTIFS(Terminliste!$B$9:$B$68,1,Terminliste!$J$9:$J$68,"ja")</f>
        <v/>
      </c>
      <c r="C19" s="34">
        <f>COUNTIFS(Terminliste!$B$9:$B$68,2,Terminliste!$J$9:$J$68,"ja")</f>
        <v/>
      </c>
      <c r="D19" s="34">
        <f>COUNTIFS(Terminliste!$B$9:$B$68,3,Terminliste!$J$9:$J$68,"ja")</f>
        <v/>
      </c>
      <c r="E19" s="34">
        <f>SUM(B19:D19)</f>
        <v/>
      </c>
      <c r="F19" s="14" t="inlineStr">
        <is>
          <t>Das Programm ist öffentlich, der Termin ist es nicht, soweit Zugang, Vertretung und Betriebszeiten das zulassen (Methodenentscheidung des Bandes, keine Normpflicht).</t>
        </is>
      </c>
      <c r="G19" s="12" t="n"/>
      <c r="H19" s="12" t="n"/>
      <c r="I19" s="12" t="n"/>
      <c r="J19" s="12" t="n"/>
    </row>
    <row r="21" ht="22" customHeight="1">
      <c r="A21" s="4" t="inlineStr">
        <is>
          <t>2 · Verteilung nach Gefährdungsprofil</t>
        </is>
      </c>
      <c r="B21" s="5" t="n"/>
      <c r="C21" s="5" t="n"/>
      <c r="D21" s="5" t="n"/>
      <c r="E21" s="5" t="n"/>
      <c r="F21" s="5" t="n"/>
      <c r="G21" s="5" t="n"/>
      <c r="H21" s="5" t="n"/>
      <c r="I21" s="5" t="n"/>
      <c r="J21" s="5" t="n"/>
    </row>
    <row r="22" ht="40" customHeight="1">
      <c r="A22" s="17" t="inlineStr">
        <is>
          <t>Bereich</t>
        </is>
      </c>
      <c r="B22" s="17" t="inlineStr">
        <is>
          <t>Punkte</t>
        </is>
      </c>
      <c r="C22" s="17" t="inlineStr">
        <is>
          <t>Anteil an den Punkten</t>
        </is>
      </c>
      <c r="D22" s="17" t="inlineStr">
        <is>
          <t>Audits Jahr 1</t>
        </is>
      </c>
      <c r="E22" s="17" t="inlineStr">
        <is>
          <t>Audits Jahr 2</t>
        </is>
      </c>
      <c r="F22" s="17" t="inlineStr">
        <is>
          <t>Audits Jahr 3</t>
        </is>
      </c>
      <c r="G22" s="17" t="inlineStr">
        <is>
          <t>Anteil an den Audits</t>
        </is>
      </c>
      <c r="H22" s="17" t="inlineStr">
        <is>
          <t>Differenz (Prozentpunkte)</t>
        </is>
      </c>
      <c r="I22" s="17" t="inlineStr">
        <is>
          <t>Einstufung</t>
        </is>
      </c>
      <c r="J22" s="17" t="inlineStr">
        <is>
          <t>Hinweis</t>
        </is>
      </c>
    </row>
    <row r="23" ht="26" customHeight="1">
      <c r="A23" s="29">
        <f>Dreijahresraster!B9</f>
        <v/>
      </c>
      <c r="B23" s="21">
        <f>Dreijahresraster!C9</f>
        <v/>
      </c>
      <c r="C23" s="35">
        <f>IF(OR(A23="",B23="",SUM($B$23:$B$31)=0),"",B23/SUM($B$23:$B$31))</f>
        <v/>
      </c>
      <c r="D23" s="21">
        <f>IF($A23="","",N(Dreijahresraster!E9))</f>
        <v/>
      </c>
      <c r="E23" s="21">
        <f>IF($A23="","",N(Dreijahresraster!F9))</f>
        <v/>
      </c>
      <c r="F23" s="21">
        <f>IF($A23="","",N(Dreijahresraster!G9))</f>
        <v/>
      </c>
      <c r="G23" s="35">
        <f>IF(OR(A23="",SUM($D$23:$F$31)=0),"",SUM(D23:F23)/SUM($D$23:$F$31))</f>
        <v/>
      </c>
      <c r="H23" s="39">
        <f>IF(OR(C23="",G23=""),"",(G23-C23)*100)</f>
        <v/>
      </c>
      <c r="I23" s="30">
        <f>Dreijahresraster!D9</f>
        <v/>
      </c>
      <c r="J23" s="30">
        <f>IF(A23="","",IF(AND(I23="kritisch: jährlich",OR(D23=0,E23=0,F23=0)),"kritisch, aber in einem Jahr ohne Audit",IF(AND(H23&lt;&gt;"",H23&lt;0,I23="kritisch: jährlich"),"weniger Audits als Punkte","")))</f>
        <v/>
      </c>
    </row>
    <row r="24" ht="26" customHeight="1">
      <c r="A24" s="29">
        <f>Dreijahresraster!B10</f>
        <v/>
      </c>
      <c r="B24" s="21">
        <f>Dreijahresraster!C10</f>
        <v/>
      </c>
      <c r="C24" s="35">
        <f>IF(OR(A24="",B24="",SUM($B$23:$B$31)=0),"",B24/SUM($B$23:$B$31))</f>
        <v/>
      </c>
      <c r="D24" s="21">
        <f>IF($A24="","",N(Dreijahresraster!E10))</f>
        <v/>
      </c>
      <c r="E24" s="21">
        <f>IF($A24="","",N(Dreijahresraster!F10))</f>
        <v/>
      </c>
      <c r="F24" s="21">
        <f>IF($A24="","",N(Dreijahresraster!G10))</f>
        <v/>
      </c>
      <c r="G24" s="35">
        <f>IF(OR(A24="",SUM($D$23:$F$31)=0),"",SUM(D24:F24)/SUM($D$23:$F$31))</f>
        <v/>
      </c>
      <c r="H24" s="39">
        <f>IF(OR(C24="",G24=""),"",(G24-C24)*100)</f>
        <v/>
      </c>
      <c r="I24" s="30">
        <f>Dreijahresraster!D10</f>
        <v/>
      </c>
      <c r="J24" s="30">
        <f>IF(A24="","",IF(AND(I24="kritisch: jährlich",OR(D24=0,E24=0,F24=0)),"kritisch, aber in einem Jahr ohne Audit",IF(AND(H24&lt;&gt;"",H24&lt;0,I24="kritisch: jährlich"),"weniger Audits als Punkte","")))</f>
        <v/>
      </c>
    </row>
    <row r="25" ht="26" customHeight="1">
      <c r="A25" s="29">
        <f>Dreijahresraster!B11</f>
        <v/>
      </c>
      <c r="B25" s="21">
        <f>Dreijahresraster!C11</f>
        <v/>
      </c>
      <c r="C25" s="35">
        <f>IF(OR(A25="",B25="",SUM($B$23:$B$31)=0),"",B25/SUM($B$23:$B$31))</f>
        <v/>
      </c>
      <c r="D25" s="21">
        <f>IF($A25="","",N(Dreijahresraster!E11))</f>
        <v/>
      </c>
      <c r="E25" s="21">
        <f>IF($A25="","",N(Dreijahresraster!F11))</f>
        <v/>
      </c>
      <c r="F25" s="21">
        <f>IF($A25="","",N(Dreijahresraster!G11))</f>
        <v/>
      </c>
      <c r="G25" s="35">
        <f>IF(OR(A25="",SUM($D$23:$F$31)=0),"",SUM(D25:F25)/SUM($D$23:$F$31))</f>
        <v/>
      </c>
      <c r="H25" s="39">
        <f>IF(OR(C25="",G25=""),"",(G25-C25)*100)</f>
        <v/>
      </c>
      <c r="I25" s="30">
        <f>Dreijahresraster!D11</f>
        <v/>
      </c>
      <c r="J25" s="30">
        <f>IF(A25="","",IF(AND(I25="kritisch: jährlich",OR(D25=0,E25=0,F25=0)),"kritisch, aber in einem Jahr ohne Audit",IF(AND(H25&lt;&gt;"",H25&lt;0,I25="kritisch: jährlich"),"weniger Audits als Punkte","")))</f>
        <v/>
      </c>
    </row>
    <row r="26" ht="26" customHeight="1">
      <c r="A26" s="29">
        <f>Dreijahresraster!B12</f>
        <v/>
      </c>
      <c r="B26" s="21">
        <f>Dreijahresraster!C12</f>
        <v/>
      </c>
      <c r="C26" s="35">
        <f>IF(OR(A26="",B26="",SUM($B$23:$B$31)=0),"",B26/SUM($B$23:$B$31))</f>
        <v/>
      </c>
      <c r="D26" s="21">
        <f>IF($A26="","",N(Dreijahresraster!E12))</f>
        <v/>
      </c>
      <c r="E26" s="21">
        <f>IF($A26="","",N(Dreijahresraster!F12))</f>
        <v/>
      </c>
      <c r="F26" s="21">
        <f>IF($A26="","",N(Dreijahresraster!G12))</f>
        <v/>
      </c>
      <c r="G26" s="35">
        <f>IF(OR(A26="",SUM($D$23:$F$31)=0),"",SUM(D26:F26)/SUM($D$23:$F$31))</f>
        <v/>
      </c>
      <c r="H26" s="39">
        <f>IF(OR(C26="",G26=""),"",(G26-C26)*100)</f>
        <v/>
      </c>
      <c r="I26" s="30">
        <f>Dreijahresraster!D12</f>
        <v/>
      </c>
      <c r="J26" s="30">
        <f>IF(A26="","",IF(AND(I26="kritisch: jährlich",OR(D26=0,E26=0,F26=0)),"kritisch, aber in einem Jahr ohne Audit",IF(AND(H26&lt;&gt;"",H26&lt;0,I26="kritisch: jährlich"),"weniger Audits als Punkte","")))</f>
        <v/>
      </c>
    </row>
    <row r="27" ht="26" customHeight="1">
      <c r="A27" s="29">
        <f>Dreijahresraster!B13</f>
        <v/>
      </c>
      <c r="B27" s="21">
        <f>Dreijahresraster!C13</f>
        <v/>
      </c>
      <c r="C27" s="35">
        <f>IF(OR(A27="",B27="",SUM($B$23:$B$31)=0),"",B27/SUM($B$23:$B$31))</f>
        <v/>
      </c>
      <c r="D27" s="21">
        <f>IF($A27="","",N(Dreijahresraster!E13))</f>
        <v/>
      </c>
      <c r="E27" s="21">
        <f>IF($A27="","",N(Dreijahresraster!F13))</f>
        <v/>
      </c>
      <c r="F27" s="21">
        <f>IF($A27="","",N(Dreijahresraster!G13))</f>
        <v/>
      </c>
      <c r="G27" s="35">
        <f>IF(OR(A27="",SUM($D$23:$F$31)=0),"",SUM(D27:F27)/SUM($D$23:$F$31))</f>
        <v/>
      </c>
      <c r="H27" s="39">
        <f>IF(OR(C27="",G27=""),"",(G27-C27)*100)</f>
        <v/>
      </c>
      <c r="I27" s="30">
        <f>Dreijahresraster!D13</f>
        <v/>
      </c>
      <c r="J27" s="30">
        <f>IF(A27="","",IF(AND(I27="kritisch: jährlich",OR(D27=0,E27=0,F27=0)),"kritisch, aber in einem Jahr ohne Audit",IF(AND(H27&lt;&gt;"",H27&lt;0,I27="kritisch: jährlich"),"weniger Audits als Punkte","")))</f>
        <v/>
      </c>
    </row>
    <row r="28" ht="26" customHeight="1">
      <c r="A28" s="29">
        <f>Dreijahresraster!B14</f>
        <v/>
      </c>
      <c r="B28" s="21">
        <f>Dreijahresraster!C14</f>
        <v/>
      </c>
      <c r="C28" s="35">
        <f>IF(OR(A28="",B28="",SUM($B$23:$B$31)=0),"",B28/SUM($B$23:$B$31))</f>
        <v/>
      </c>
      <c r="D28" s="21">
        <f>IF($A28="","",N(Dreijahresraster!E14))</f>
        <v/>
      </c>
      <c r="E28" s="21">
        <f>IF($A28="","",N(Dreijahresraster!F14))</f>
        <v/>
      </c>
      <c r="F28" s="21">
        <f>IF($A28="","",N(Dreijahresraster!G14))</f>
        <v/>
      </c>
      <c r="G28" s="35">
        <f>IF(OR(A28="",SUM($D$23:$F$31)=0),"",SUM(D28:F28)/SUM($D$23:$F$31))</f>
        <v/>
      </c>
      <c r="H28" s="39">
        <f>IF(OR(C28="",G28=""),"",(G28-C28)*100)</f>
        <v/>
      </c>
      <c r="I28" s="30">
        <f>Dreijahresraster!D14</f>
        <v/>
      </c>
      <c r="J28" s="30">
        <f>IF(A28="","",IF(AND(I28="kritisch: jährlich",OR(D28=0,E28=0,F28=0)),"kritisch, aber in einem Jahr ohne Audit",IF(AND(H28&lt;&gt;"",H28&lt;0,I28="kritisch: jährlich"),"weniger Audits als Punkte","")))</f>
        <v/>
      </c>
    </row>
    <row r="29" ht="26" customHeight="1">
      <c r="A29" s="29">
        <f>Dreijahresraster!B15</f>
        <v/>
      </c>
      <c r="B29" s="21">
        <f>Dreijahresraster!C15</f>
        <v/>
      </c>
      <c r="C29" s="35">
        <f>IF(OR(A29="",B29="",SUM($B$23:$B$31)=0),"",B29/SUM($B$23:$B$31))</f>
        <v/>
      </c>
      <c r="D29" s="21">
        <f>IF($A29="","",N(Dreijahresraster!E15))</f>
        <v/>
      </c>
      <c r="E29" s="21">
        <f>IF($A29="","",N(Dreijahresraster!F15))</f>
        <v/>
      </c>
      <c r="F29" s="21">
        <f>IF($A29="","",N(Dreijahresraster!G15))</f>
        <v/>
      </c>
      <c r="G29" s="35">
        <f>IF(OR(A29="",SUM($D$23:$F$31)=0),"",SUM(D29:F29)/SUM($D$23:$F$31))</f>
        <v/>
      </c>
      <c r="H29" s="39">
        <f>IF(OR(C29="",G29=""),"",(G29-C29)*100)</f>
        <v/>
      </c>
      <c r="I29" s="30">
        <f>Dreijahresraster!D15</f>
        <v/>
      </c>
      <c r="J29" s="30">
        <f>IF(A29="","",IF(AND(I29="kritisch: jährlich",OR(D29=0,E29=0,F29=0)),"kritisch, aber in einem Jahr ohne Audit",IF(AND(H29&lt;&gt;"",H29&lt;0,I29="kritisch: jährlich"),"weniger Audits als Punkte","")))</f>
        <v/>
      </c>
    </row>
    <row r="30" ht="26" customHeight="1">
      <c r="A30" s="29">
        <f>Dreijahresraster!B16</f>
        <v/>
      </c>
      <c r="B30" s="21">
        <f>Dreijahresraster!C16</f>
        <v/>
      </c>
      <c r="C30" s="35">
        <f>IF(OR(A30="",B30="",SUM($B$23:$B$31)=0),"",B30/SUM($B$23:$B$31))</f>
        <v/>
      </c>
      <c r="D30" s="21">
        <f>IF($A30="","",N(Dreijahresraster!E16))</f>
        <v/>
      </c>
      <c r="E30" s="21">
        <f>IF($A30="","",N(Dreijahresraster!F16))</f>
        <v/>
      </c>
      <c r="F30" s="21">
        <f>IF($A30="","",N(Dreijahresraster!G16))</f>
        <v/>
      </c>
      <c r="G30" s="35">
        <f>IF(OR(A30="",SUM($D$23:$F$31)=0),"",SUM(D30:F30)/SUM($D$23:$F$31))</f>
        <v/>
      </c>
      <c r="H30" s="39">
        <f>IF(OR(C30="",G30=""),"",(G30-C30)*100)</f>
        <v/>
      </c>
      <c r="I30" s="30">
        <f>Dreijahresraster!D16</f>
        <v/>
      </c>
      <c r="J30" s="30">
        <f>IF(A30="","",IF(AND(I30="kritisch: jährlich",OR(D30=0,E30=0,F30=0)),"kritisch, aber in einem Jahr ohne Audit",IF(AND(H30&lt;&gt;"",H30&lt;0,I30="kritisch: jährlich"),"weniger Audits als Punkte","")))</f>
        <v/>
      </c>
    </row>
    <row r="31" ht="26" customHeight="1">
      <c r="A31" s="29">
        <f>Dreijahresraster!B17</f>
        <v/>
      </c>
      <c r="B31" s="21">
        <f>Dreijahresraster!C17</f>
        <v/>
      </c>
      <c r="C31" s="35">
        <f>IF(OR(A31="",B31="",SUM($B$23:$B$31)=0),"",B31/SUM($B$23:$B$31))</f>
        <v/>
      </c>
      <c r="D31" s="21">
        <f>IF($A31="","",N(Dreijahresraster!E17))</f>
        <v/>
      </c>
      <c r="E31" s="21">
        <f>IF($A31="","",N(Dreijahresraster!F17))</f>
        <v/>
      </c>
      <c r="F31" s="21">
        <f>IF($A31="","",N(Dreijahresraster!G17))</f>
        <v/>
      </c>
      <c r="G31" s="35">
        <f>IF(OR(A31="",SUM($D$23:$F$31)=0),"",SUM(D31:F31)/SUM($D$23:$F$31))</f>
        <v/>
      </c>
      <c r="H31" s="39">
        <f>IF(OR(C31="",G31=""),"",(G31-C31)*100)</f>
        <v/>
      </c>
      <c r="I31" s="30">
        <f>Dreijahresraster!D17</f>
        <v/>
      </c>
      <c r="J31" s="30">
        <f>IF(A31="","",IF(AND(I31="kritisch: jährlich",OR(D31=0,E31=0,F31=0)),"kritisch, aber in einem Jahr ohne Audit",IF(AND(H31&lt;&gt;"",H31&lt;0,I31="kritisch: jährlich"),"weniger Audits als Punkte","")))</f>
        <v/>
      </c>
    </row>
    <row r="32" ht="26" customHeight="1">
      <c r="A32" s="10" t="inlineStr">
        <is>
          <t>Gleichverteilung?</t>
        </is>
      </c>
      <c r="B32" s="30">
        <f>IF(COUNT(B23:B31)&lt;2,"",IF(AND(MAX(B23:B31)&lt;&gt;MIN(B23:B31),SUMPRODUCT((A23:A31&lt;&gt;"")*(G23:G31&lt;&gt;"")*(ABS(N(+G23:G31)-1/MAX(1,SUMPRODUCT(--(A23:A31&lt;&gt;""))))&lt;0.0001))=SUMPRODUCT(--(A23:A31&lt;&gt;""))),"Alle Bereiche gleich viele Audits trotz unterschiedlicher Punkte: Gerechtigkeit ist kein Kriterium des Arbeitsschutzes (3.3)","keine reine Gleichverteilung"))</f>
        <v/>
      </c>
      <c r="C32" s="26" t="n"/>
      <c r="D32" s="26" t="n"/>
      <c r="E32" s="26" t="n"/>
      <c r="F32" s="26" t="n"/>
      <c r="G32" s="26" t="n"/>
      <c r="H32" s="26" t="n"/>
      <c r="I32" s="26" t="n"/>
      <c r="J32" s="27" t="n"/>
    </row>
    <row r="34" ht="22" customHeight="1">
      <c r="A34" s="4" t="inlineStr">
        <is>
          <t>3 · Kritische Stunde je Bereich: Kein Bereich gilt als auditiert, solange er nicht mindestens einmal zu seiner kritischen Stunde geprüft wurde</t>
        </is>
      </c>
      <c r="B34" s="5" t="n"/>
      <c r="C34" s="5" t="n"/>
      <c r="D34" s="5" t="n"/>
      <c r="E34" s="5" t="n"/>
      <c r="F34" s="5" t="n"/>
      <c r="G34" s="5" t="n"/>
      <c r="H34" s="5" t="n"/>
      <c r="I34" s="5" t="n"/>
      <c r="J34" s="5" t="n"/>
    </row>
    <row r="35" ht="40" customHeight="1">
      <c r="A35" s="17" t="inlineStr">
        <is>
          <t>Bereich</t>
        </is>
      </c>
      <c r="B35" s="17" t="inlineStr">
        <is>
          <t>Kritische Stunde (aus Raster)</t>
        </is>
      </c>
      <c r="C35" s="17" t="inlineStr">
        <is>
          <t>Kritischer Monat</t>
        </is>
      </c>
      <c r="D35" s="17" t="inlineStr">
        <is>
          <t>Termine insgesamt</t>
        </is>
      </c>
      <c r="E35" s="17" t="inlineStr">
        <is>
          <t>davon zur kritischen Stunde</t>
        </is>
      </c>
      <c r="F35" s="17" t="inlineStr">
        <is>
          <t>davon durchgeführt</t>
        </is>
      </c>
      <c r="G35" s="17" t="inlineStr">
        <is>
          <t>außerhalb Bürozeit</t>
        </is>
      </c>
      <c r="H35" s="17" t="inlineStr">
        <is>
          <t>Hinweis</t>
        </is>
      </c>
      <c r="I35" s="26" t="n"/>
      <c r="J35" s="27" t="n"/>
    </row>
    <row r="36" ht="26" customHeight="1">
      <c r="A36" s="29">
        <f>Dreijahresraster!B9</f>
        <v/>
      </c>
      <c r="B36" s="30">
        <f>IF(A36="","",IF(Dreijahresraster!I9="","(fehlt)",Dreijahresraster!I9))</f>
        <v/>
      </c>
      <c r="C36" s="30">
        <f>IF(A36="","",IF(Dreijahresraster!J9="","",Dreijahresraster!J9))</f>
        <v/>
      </c>
      <c r="D36" s="21">
        <f>IF(A36="","",COUNTIFS(Terminliste!$C$9:$C$68,A36))</f>
        <v/>
      </c>
      <c r="E36" s="21">
        <f>IF(A36="","",COUNTIFS(Terminliste!$C$9:$C$68,A36,Terminliste!$I$9:$I$68,"ja"))</f>
        <v/>
      </c>
      <c r="F36" s="21">
        <f>IF(A36="","",COUNTIFS(Terminliste!$C$9:$C$68,A36,Terminliste!$I$9:$I$68,"ja",Terminliste!$L$9:$L$68,"durchgeführt"))</f>
        <v/>
      </c>
      <c r="G36" s="21">
        <f>IF(A36="","",COUNTIFS(Terminliste!$C$9:$C$68,A36,Terminliste!$H$9:$H$68,"ja"))</f>
        <v/>
      </c>
      <c r="H36" s="30">
        <f>IF(A36="","",IF(B36="(fehlt)","kritische Stunde im Raster eintragen",IF(F36&gt;0,"zur kritischen Stunde geprüft",IF(E36&gt;0,"zur kritischen Stunde geplant, noch nicht durchgeführt","noch nie zur kritischen Stunde geprüft"))))</f>
        <v/>
      </c>
      <c r="I36" s="12" t="n"/>
      <c r="J36" s="12" t="n"/>
    </row>
    <row r="37" ht="26" customHeight="1">
      <c r="A37" s="29">
        <f>Dreijahresraster!B10</f>
        <v/>
      </c>
      <c r="B37" s="30">
        <f>IF(A37="","",IF(Dreijahresraster!I10="","(fehlt)",Dreijahresraster!I10))</f>
        <v/>
      </c>
      <c r="C37" s="30">
        <f>IF(A37="","",IF(Dreijahresraster!J10="","",Dreijahresraster!J10))</f>
        <v/>
      </c>
      <c r="D37" s="21">
        <f>IF(A37="","",COUNTIFS(Terminliste!$C$9:$C$68,A37))</f>
        <v/>
      </c>
      <c r="E37" s="21">
        <f>IF(A37="","",COUNTIFS(Terminliste!$C$9:$C$68,A37,Terminliste!$I$9:$I$68,"ja"))</f>
        <v/>
      </c>
      <c r="F37" s="21">
        <f>IF(A37="","",COUNTIFS(Terminliste!$C$9:$C$68,A37,Terminliste!$I$9:$I$68,"ja",Terminliste!$L$9:$L$68,"durchgeführt"))</f>
        <v/>
      </c>
      <c r="G37" s="21">
        <f>IF(A37="","",COUNTIFS(Terminliste!$C$9:$C$68,A37,Terminliste!$H$9:$H$68,"ja"))</f>
        <v/>
      </c>
      <c r="H37" s="30">
        <f>IF(A37="","",IF(B37="(fehlt)","kritische Stunde im Raster eintragen",IF(F37&gt;0,"zur kritischen Stunde geprüft",IF(E37&gt;0,"zur kritischen Stunde geplant, noch nicht durchgeführt","noch nie zur kritischen Stunde geprüft"))))</f>
        <v/>
      </c>
      <c r="I37" s="12" t="n"/>
      <c r="J37" s="12" t="n"/>
    </row>
    <row r="38" ht="26" customHeight="1">
      <c r="A38" s="29">
        <f>Dreijahresraster!B11</f>
        <v/>
      </c>
      <c r="B38" s="30">
        <f>IF(A38="","",IF(Dreijahresraster!I11="","(fehlt)",Dreijahresraster!I11))</f>
        <v/>
      </c>
      <c r="C38" s="30">
        <f>IF(A38="","",IF(Dreijahresraster!J11="","",Dreijahresraster!J11))</f>
        <v/>
      </c>
      <c r="D38" s="21">
        <f>IF(A38="","",COUNTIFS(Terminliste!$C$9:$C$68,A38))</f>
        <v/>
      </c>
      <c r="E38" s="21">
        <f>IF(A38="","",COUNTIFS(Terminliste!$C$9:$C$68,A38,Terminliste!$I$9:$I$68,"ja"))</f>
        <v/>
      </c>
      <c r="F38" s="21">
        <f>IF(A38="","",COUNTIFS(Terminliste!$C$9:$C$68,A38,Terminliste!$I$9:$I$68,"ja",Terminliste!$L$9:$L$68,"durchgeführt"))</f>
        <v/>
      </c>
      <c r="G38" s="21">
        <f>IF(A38="","",COUNTIFS(Terminliste!$C$9:$C$68,A38,Terminliste!$H$9:$H$68,"ja"))</f>
        <v/>
      </c>
      <c r="H38" s="30">
        <f>IF(A38="","",IF(B38="(fehlt)","kritische Stunde im Raster eintragen",IF(F38&gt;0,"zur kritischen Stunde geprüft",IF(E38&gt;0,"zur kritischen Stunde geplant, noch nicht durchgeführt","noch nie zur kritischen Stunde geprüft"))))</f>
        <v/>
      </c>
      <c r="I38" s="12" t="n"/>
      <c r="J38" s="12" t="n"/>
    </row>
    <row r="39" ht="26" customHeight="1">
      <c r="A39" s="29">
        <f>Dreijahresraster!B12</f>
        <v/>
      </c>
      <c r="B39" s="30">
        <f>IF(A39="","",IF(Dreijahresraster!I12="","(fehlt)",Dreijahresraster!I12))</f>
        <v/>
      </c>
      <c r="C39" s="30">
        <f>IF(A39="","",IF(Dreijahresraster!J12="","",Dreijahresraster!J12))</f>
        <v/>
      </c>
      <c r="D39" s="21">
        <f>IF(A39="","",COUNTIFS(Terminliste!$C$9:$C$68,A39))</f>
        <v/>
      </c>
      <c r="E39" s="21">
        <f>IF(A39="","",COUNTIFS(Terminliste!$C$9:$C$68,A39,Terminliste!$I$9:$I$68,"ja"))</f>
        <v/>
      </c>
      <c r="F39" s="21">
        <f>IF(A39="","",COUNTIFS(Terminliste!$C$9:$C$68,A39,Terminliste!$I$9:$I$68,"ja",Terminliste!$L$9:$L$68,"durchgeführt"))</f>
        <v/>
      </c>
      <c r="G39" s="21">
        <f>IF(A39="","",COUNTIFS(Terminliste!$C$9:$C$68,A39,Terminliste!$H$9:$H$68,"ja"))</f>
        <v/>
      </c>
      <c r="H39" s="30">
        <f>IF(A39="","",IF(B39="(fehlt)","kritische Stunde im Raster eintragen",IF(F39&gt;0,"zur kritischen Stunde geprüft",IF(E39&gt;0,"zur kritischen Stunde geplant, noch nicht durchgeführt","noch nie zur kritischen Stunde geprüft"))))</f>
        <v/>
      </c>
      <c r="I39" s="12" t="n"/>
      <c r="J39" s="12" t="n"/>
    </row>
    <row r="40" ht="26" customHeight="1">
      <c r="A40" s="29">
        <f>Dreijahresraster!B13</f>
        <v/>
      </c>
      <c r="B40" s="30">
        <f>IF(A40="","",IF(Dreijahresraster!I13="","(fehlt)",Dreijahresraster!I13))</f>
        <v/>
      </c>
      <c r="C40" s="30">
        <f>IF(A40="","",IF(Dreijahresraster!J13="","",Dreijahresraster!J13))</f>
        <v/>
      </c>
      <c r="D40" s="21">
        <f>IF(A40="","",COUNTIFS(Terminliste!$C$9:$C$68,A40))</f>
        <v/>
      </c>
      <c r="E40" s="21">
        <f>IF(A40="","",COUNTIFS(Terminliste!$C$9:$C$68,A40,Terminliste!$I$9:$I$68,"ja"))</f>
        <v/>
      </c>
      <c r="F40" s="21">
        <f>IF(A40="","",COUNTIFS(Terminliste!$C$9:$C$68,A40,Terminliste!$I$9:$I$68,"ja",Terminliste!$L$9:$L$68,"durchgeführt"))</f>
        <v/>
      </c>
      <c r="G40" s="21">
        <f>IF(A40="","",COUNTIFS(Terminliste!$C$9:$C$68,A40,Terminliste!$H$9:$H$68,"ja"))</f>
        <v/>
      </c>
      <c r="H40" s="30">
        <f>IF(A40="","",IF(B40="(fehlt)","kritische Stunde im Raster eintragen",IF(F40&gt;0,"zur kritischen Stunde geprüft",IF(E40&gt;0,"zur kritischen Stunde geplant, noch nicht durchgeführt","noch nie zur kritischen Stunde geprüft"))))</f>
        <v/>
      </c>
      <c r="I40" s="12" t="n"/>
      <c r="J40" s="12" t="n"/>
    </row>
    <row r="41" ht="26" customHeight="1">
      <c r="A41" s="29">
        <f>Dreijahresraster!B14</f>
        <v/>
      </c>
      <c r="B41" s="30">
        <f>IF(A41="","",IF(Dreijahresraster!I14="","(fehlt)",Dreijahresraster!I14))</f>
        <v/>
      </c>
      <c r="C41" s="30">
        <f>IF(A41="","",IF(Dreijahresraster!J14="","",Dreijahresraster!J14))</f>
        <v/>
      </c>
      <c r="D41" s="21">
        <f>IF(A41="","",COUNTIFS(Terminliste!$C$9:$C$68,A41))</f>
        <v/>
      </c>
      <c r="E41" s="21">
        <f>IF(A41="","",COUNTIFS(Terminliste!$C$9:$C$68,A41,Terminliste!$I$9:$I$68,"ja"))</f>
        <v/>
      </c>
      <c r="F41" s="21">
        <f>IF(A41="","",COUNTIFS(Terminliste!$C$9:$C$68,A41,Terminliste!$I$9:$I$68,"ja",Terminliste!$L$9:$L$68,"durchgeführt"))</f>
        <v/>
      </c>
      <c r="G41" s="21">
        <f>IF(A41="","",COUNTIFS(Terminliste!$C$9:$C$68,A41,Terminliste!$H$9:$H$68,"ja"))</f>
        <v/>
      </c>
      <c r="H41" s="30">
        <f>IF(A41="","",IF(B41="(fehlt)","kritische Stunde im Raster eintragen",IF(F41&gt;0,"zur kritischen Stunde geprüft",IF(E41&gt;0,"zur kritischen Stunde geplant, noch nicht durchgeführt","noch nie zur kritischen Stunde geprüft"))))</f>
        <v/>
      </c>
      <c r="I41" s="12" t="n"/>
      <c r="J41" s="12" t="n"/>
    </row>
    <row r="42" ht="26" customHeight="1">
      <c r="A42" s="29">
        <f>Dreijahresraster!B15</f>
        <v/>
      </c>
      <c r="B42" s="30">
        <f>IF(A42="","",IF(Dreijahresraster!I15="","(fehlt)",Dreijahresraster!I15))</f>
        <v/>
      </c>
      <c r="C42" s="30">
        <f>IF(A42="","",IF(Dreijahresraster!J15="","",Dreijahresraster!J15))</f>
        <v/>
      </c>
      <c r="D42" s="21">
        <f>IF(A42="","",COUNTIFS(Terminliste!$C$9:$C$68,A42))</f>
        <v/>
      </c>
      <c r="E42" s="21">
        <f>IF(A42="","",COUNTIFS(Terminliste!$C$9:$C$68,A42,Terminliste!$I$9:$I$68,"ja"))</f>
        <v/>
      </c>
      <c r="F42" s="21">
        <f>IF(A42="","",COUNTIFS(Terminliste!$C$9:$C$68,A42,Terminliste!$I$9:$I$68,"ja",Terminliste!$L$9:$L$68,"durchgeführt"))</f>
        <v/>
      </c>
      <c r="G42" s="21">
        <f>IF(A42="","",COUNTIFS(Terminliste!$C$9:$C$68,A42,Terminliste!$H$9:$H$68,"ja"))</f>
        <v/>
      </c>
      <c r="H42" s="30">
        <f>IF(A42="","",IF(B42="(fehlt)","kritische Stunde im Raster eintragen",IF(F42&gt;0,"zur kritischen Stunde geprüft",IF(E42&gt;0,"zur kritischen Stunde geplant, noch nicht durchgeführt","noch nie zur kritischen Stunde geprüft"))))</f>
        <v/>
      </c>
      <c r="I42" s="12" t="n"/>
      <c r="J42" s="12" t="n"/>
    </row>
    <row r="43" ht="26" customHeight="1">
      <c r="A43" s="29">
        <f>Dreijahresraster!B16</f>
        <v/>
      </c>
      <c r="B43" s="30">
        <f>IF(A43="","",IF(Dreijahresraster!I16="","(fehlt)",Dreijahresraster!I16))</f>
        <v/>
      </c>
      <c r="C43" s="30">
        <f>IF(A43="","",IF(Dreijahresraster!J16="","",Dreijahresraster!J16))</f>
        <v/>
      </c>
      <c r="D43" s="21">
        <f>IF(A43="","",COUNTIFS(Terminliste!$C$9:$C$68,A43))</f>
        <v/>
      </c>
      <c r="E43" s="21">
        <f>IF(A43="","",COUNTIFS(Terminliste!$C$9:$C$68,A43,Terminliste!$I$9:$I$68,"ja"))</f>
        <v/>
      </c>
      <c r="F43" s="21">
        <f>IF(A43="","",COUNTIFS(Terminliste!$C$9:$C$68,A43,Terminliste!$I$9:$I$68,"ja",Terminliste!$L$9:$L$68,"durchgeführt"))</f>
        <v/>
      </c>
      <c r="G43" s="21">
        <f>IF(A43="","",COUNTIFS(Terminliste!$C$9:$C$68,A43,Terminliste!$H$9:$H$68,"ja"))</f>
        <v/>
      </c>
      <c r="H43" s="30">
        <f>IF(A43="","",IF(B43="(fehlt)","kritische Stunde im Raster eintragen",IF(F43&gt;0,"zur kritischen Stunde geprüft",IF(E43&gt;0,"zur kritischen Stunde geplant, noch nicht durchgeführt","noch nie zur kritischen Stunde geprüft"))))</f>
        <v/>
      </c>
      <c r="I43" s="12" t="n"/>
      <c r="J43" s="12" t="n"/>
    </row>
    <row r="44" ht="26" customHeight="1">
      <c r="A44" s="29">
        <f>Dreijahresraster!B17</f>
        <v/>
      </c>
      <c r="B44" s="30">
        <f>IF(A44="","",IF(Dreijahresraster!I17="","(fehlt)",Dreijahresraster!I17))</f>
        <v/>
      </c>
      <c r="C44" s="30">
        <f>IF(A44="","",IF(Dreijahresraster!J17="","",Dreijahresraster!J17))</f>
        <v/>
      </c>
      <c r="D44" s="21">
        <f>IF(A44="","",COUNTIFS(Terminliste!$C$9:$C$68,A44))</f>
        <v/>
      </c>
      <c r="E44" s="21">
        <f>IF(A44="","",COUNTIFS(Terminliste!$C$9:$C$68,A44,Terminliste!$I$9:$I$68,"ja"))</f>
        <v/>
      </c>
      <c r="F44" s="21">
        <f>IF(A44="","",COUNTIFS(Terminliste!$C$9:$C$68,A44,Terminliste!$I$9:$I$68,"ja",Terminliste!$L$9:$L$68,"durchgeführt"))</f>
        <v/>
      </c>
      <c r="G44" s="21">
        <f>IF(A44="","",COUNTIFS(Terminliste!$C$9:$C$68,A44,Terminliste!$H$9:$H$68,"ja"))</f>
        <v/>
      </c>
      <c r="H44" s="30">
        <f>IF(A44="","",IF(B44="(fehlt)","kritische Stunde im Raster eintragen",IF(F44&gt;0,"zur kritischen Stunde geprüft",IF(E44&gt;0,"zur kritischen Stunde geplant, noch nicht durchgeführt","noch nie zur kritischen Stunde geprüft"))))</f>
        <v/>
      </c>
      <c r="I44" s="12" t="n"/>
      <c r="J44" s="12" t="n"/>
    </row>
    <row r="46" ht="22" customHeight="1">
      <c r="A46" s="4" t="inlineStr">
        <is>
          <t>4 · Prüfliste vor dem Beschluss</t>
        </is>
      </c>
      <c r="B46" s="5" t="n"/>
      <c r="C46" s="5" t="n"/>
      <c r="D46" s="5" t="n"/>
      <c r="E46" s="5" t="n"/>
      <c r="F46" s="5" t="n"/>
      <c r="G46" s="5" t="n"/>
      <c r="H46" s="5" t="n"/>
      <c r="I46" s="5" t="n"/>
      <c r="J46" s="5" t="n"/>
    </row>
    <row r="47" ht="24" customHeight="1">
      <c r="A47" s="17" t="inlineStr">
        <is>
          <t>Frage</t>
        </is>
      </c>
      <c r="B47" s="17" t="inlineStr">
        <is>
          <t>Ergebnis</t>
        </is>
      </c>
      <c r="C47" s="17" t="inlineStr">
        <is>
          <t>Hinweis</t>
        </is>
      </c>
      <c r="D47" s="26" t="n"/>
      <c r="E47" s="26" t="n"/>
      <c r="F47" s="26" t="n"/>
      <c r="G47" s="26" t="n"/>
      <c r="H47" s="26" t="n"/>
      <c r="I47" s="26" t="n"/>
      <c r="J47" s="27" t="n"/>
    </row>
    <row r="48" ht="30" customHeight="1">
      <c r="A48" s="10" t="inlineStr">
        <is>
          <t>Alle Bereiche sind bewertet</t>
        </is>
      </c>
      <c r="B48" s="20">
        <f>IF(SUMPRODUCT(--(Dreijahresraster!$B$9:$B$17&lt;&gt;""))=0,"offen",IF(SUMPRODUCT((Dreijahresraster!$B$9:$B$17&lt;&gt;"")*(Dreijahresraster!$C$9:$C$17=""))=0,"ja","nein"))</f>
        <v/>
      </c>
      <c r="C48" s="14" t="inlineStr">
        <is>
          <t>Punktbewertung: alle Kriterien je Bereich ausfüllen.</t>
        </is>
      </c>
      <c r="D48" s="12" t="n"/>
      <c r="E48" s="12" t="n"/>
      <c r="F48" s="12" t="n"/>
      <c r="G48" s="12" t="n"/>
      <c r="H48" s="12" t="n"/>
      <c r="I48" s="12" t="n"/>
      <c r="J48" s="12" t="n"/>
    </row>
    <row r="49" ht="30" customHeight="1">
      <c r="A49" s="10" t="inlineStr">
        <is>
          <t>Jeder kritische Bereich hat in jedem Jahr mindestens ein Audit</t>
        </is>
      </c>
      <c r="B49" s="20">
        <f>IF(SUMPRODUCT(--(Dreijahresraster!$B$9:$B$17&lt;&gt;""))=0,"offen",IF(SUMPRODUCT((Dreijahresraster!$D$9:$D$17="kritisch: jährlich")*((N(+Dreijahresraster!$E$9:$E$17)=0)+(N(+Dreijahresraster!$F$9:$F$17)=0)+(N(+Dreijahresraster!$G$9:$G$17)=0)&gt;0))=0,"ja","nein"))</f>
        <v/>
      </c>
      <c r="C49" s="14" t="inlineStr">
        <is>
          <t>Kritische Bereiche jährlich, die übrigen im Wechsel (zulässig, wenn begründet).</t>
        </is>
      </c>
      <c r="D49" s="12" t="n"/>
      <c r="E49" s="12" t="n"/>
      <c r="F49" s="12" t="n"/>
      <c r="G49" s="12" t="n"/>
      <c r="H49" s="12" t="n"/>
      <c r="I49" s="12" t="n"/>
      <c r="J49" s="12" t="n"/>
    </row>
    <row r="50" ht="30" customHeight="1">
      <c r="A50" s="10" t="inlineStr">
        <is>
          <t>Für jeden Bereich ist eine kritische Stunde festgeschrieben</t>
        </is>
      </c>
      <c r="B50" s="20">
        <f>IF(SUMPRODUCT(--(Dreijahresraster!$B$9:$B$17&lt;&gt;""))=0,"offen",IF(SUMPRODUCT((Dreijahresraster!$B$9:$B$17&lt;&gt;"")*(Dreijahresraster!$I$9:$I$17=""))=0,"ja","nein"))</f>
        <v/>
      </c>
      <c r="C50" s="14" t="inlineStr">
        <is>
          <t>Was nicht im Plan steht, verschiebt sich beim ersten Terminkonflikt auf zehn Uhr.</t>
        </is>
      </c>
      <c r="D50" s="12" t="n"/>
      <c r="E50" s="12" t="n"/>
      <c r="F50" s="12" t="n"/>
      <c r="G50" s="12" t="n"/>
      <c r="H50" s="12" t="n"/>
      <c r="I50" s="12" t="n"/>
      <c r="J50" s="12" t="n"/>
    </row>
    <row r="51" ht="30" customHeight="1">
      <c r="A51" s="10" t="inlineStr">
        <is>
          <t>In jedem Jahr ist Reserve für Änderungen eingeplant</t>
        </is>
      </c>
      <c r="B51" s="20">
        <f>IF(AND(N(Dreijahresraster!E19)&gt;0,N(Dreijahresraster!F19)&gt;0,N(Dreijahresraster!G19)&gt;0),"ja","nein")</f>
        <v/>
      </c>
      <c r="C51" s="14" t="inlineStr">
        <is>
          <t>Ohne Reserve werden Änderungen im laufenden Jahr ignoriert.</t>
        </is>
      </c>
      <c r="D51" s="12" t="n"/>
      <c r="E51" s="12" t="n"/>
      <c r="F51" s="12" t="n"/>
      <c r="G51" s="12" t="n"/>
      <c r="H51" s="12" t="n"/>
      <c r="I51" s="12" t="n"/>
      <c r="J51" s="12" t="n"/>
    </row>
    <row r="52" ht="30" customHeight="1">
      <c r="A52" s="10" t="inlineStr">
        <is>
          <t>Entwurf, Konsultation und Beschluss sind benannt</t>
        </is>
      </c>
      <c r="B52" s="20">
        <f>IF(AND(Dreijahresraster!C5&lt;&gt;"",Dreijahresraster!C6&lt;&gt;"",Dreijahresraster!H5&lt;&gt;""),"ja","nein")</f>
        <v/>
      </c>
      <c r="C52" s="14" t="inlineStr">
        <is>
          <t>Drei Zeilen: wer entwirft, wer konsultiert (5.4), wer beschließt.</t>
        </is>
      </c>
      <c r="D52" s="12" t="n"/>
      <c r="E52" s="12" t="n"/>
      <c r="F52" s="12" t="n"/>
      <c r="G52" s="12" t="n"/>
      <c r="H52" s="12" t="n"/>
      <c r="I52" s="12" t="n"/>
      <c r="J52" s="12" t="n"/>
    </row>
    <row r="53" ht="30" customHeight="1">
      <c r="A53" s="10" t="inlineStr">
        <is>
          <t>Mindestens ein Drittel der Audits liegt außerhalb der Bürozeit</t>
        </is>
      </c>
      <c r="B53" s="20">
        <f>IF(E12="","offen",IF(E12&gt;=1/3,"ja","nein"))</f>
        <v/>
      </c>
      <c r="C53" s="14" t="inlineStr">
        <is>
          <t>Richtgröße aus Band 3.1; Termine in der Terminliste mit Beginn und Ende eintragen.</t>
        </is>
      </c>
      <c r="D53" s="12" t="n"/>
      <c r="E53" s="12" t="n"/>
      <c r="F53" s="12" t="n"/>
      <c r="G53" s="12" t="n"/>
      <c r="H53" s="12" t="n"/>
      <c r="I53" s="12" t="n"/>
      <c r="J53" s="12" t="n"/>
    </row>
  </sheetData>
  <mergeCells count="33">
    <mergeCell ref="F11:J11"/>
    <mergeCell ref="H36:J36"/>
    <mergeCell ref="F10:J10"/>
    <mergeCell ref="F16:J16"/>
    <mergeCell ref="F19:J19"/>
    <mergeCell ref="F6:J6"/>
    <mergeCell ref="C53:J53"/>
    <mergeCell ref="F7:J7"/>
    <mergeCell ref="F15:J15"/>
    <mergeCell ref="F12:J12"/>
    <mergeCell ref="H37:J37"/>
    <mergeCell ref="C47:J47"/>
    <mergeCell ref="C50:J50"/>
    <mergeCell ref="F18:J18"/>
    <mergeCell ref="F8:J8"/>
    <mergeCell ref="F17:J17"/>
    <mergeCell ref="H42:J42"/>
    <mergeCell ref="C51:J51"/>
    <mergeCell ref="B32:J32"/>
    <mergeCell ref="H35:J35"/>
    <mergeCell ref="C52:J52"/>
    <mergeCell ref="F13:J13"/>
    <mergeCell ref="H43:J43"/>
    <mergeCell ref="H38:J38"/>
    <mergeCell ref="F9:J9"/>
    <mergeCell ref="C48:J48"/>
    <mergeCell ref="H44:J44"/>
    <mergeCell ref="H41:J41"/>
    <mergeCell ref="H40:J40"/>
    <mergeCell ref="A2:J2"/>
    <mergeCell ref="F14:J14"/>
    <mergeCell ref="H39:J39"/>
    <mergeCell ref="C49:J49"/>
  </mergeCells>
  <conditionalFormatting sqref="H36:H44">
    <cfRule type="expression" priority="1" dxfId="0">
      <formula>OR(LEFT(H36,3)="noc",LEFT(H36,3)="kri")</formula>
    </cfRule>
  </conditionalFormatting>
  <conditionalFormatting sqref="J23:J31">
    <cfRule type="expression" priority="2" dxfId="0">
      <formula>LEN(J23)&gt;0</formula>
    </cfRule>
  </conditionalFormatting>
  <conditionalFormatting sqref="B48:B53">
    <cfRule type="expression" priority="3" dxfId="0">
      <formula>B48="nein"</formula>
    </cfRule>
  </conditionalFormatting>
  <pageMargins left="0.4" right="0.4" top="0.5" bottom="0.5" header="0.5" footer="0.5"/>
  <pageSetup orientation="landscape" paperSize="9" fitToHeight="0" fitToWidth="1"/>
  <headerFooter>
    <oddHeader/>
    <oddFooter>&amp;C&amp;A · Band 3b · Seite &amp;P</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showGridLines="0" workbookViewId="0">
      <selection activeCell="A1" sqref="A1"/>
    </sheetView>
  </sheetViews>
  <sheetFormatPr baseColWidth="8" defaultRowHeight="15"/>
  <cols>
    <col width="30" customWidth="1" min="1" max="1"/>
    <col width="16" customWidth="1" min="2" max="2"/>
    <col width="16" customWidth="1" min="3" max="3"/>
    <col width="30" customWidth="1" min="4" max="4"/>
    <col width="36" customWidth="1" min="5" max="5"/>
  </cols>
  <sheetData>
    <row r="1" ht="26" customHeight="1">
      <c r="A1" s="1" t="inlineStr">
        <is>
          <t>Beispiele aus dem Band</t>
        </is>
      </c>
    </row>
    <row r="2" ht="30" customHeight="1">
      <c r="A2" s="2" t="inlineStr">
        <is>
          <t>Vorlage zu Abschnitt 3.3 des Bandes 3b · Alle Zeilen: «Beispiel». Sie zeigen, wie der Band rechnet und plant; Ihr Haus entscheidet selbst. Jahresuhr und Tagesuhr helfen beim Ausfüllen von «kritischer Monat» und «kritischer Stunde».</t>
        </is>
      </c>
    </row>
    <row r="3">
      <c r="A3" s="3" t="inlineStr">
        <is>
          <t>Das Steuer und die Lupe · Band 3b · buecher.effedore.com</t>
        </is>
      </c>
    </row>
    <row r="5" ht="22" customHeight="1">
      <c r="A5" s="4" t="inlineStr">
        <is>
          <t>Beispiel: Dreijahresraster eines Hauses mit sieben Bereichen (Band 3.3, Vier-Sterne-Haus Bregenz)</t>
        </is>
      </c>
      <c r="B5" s="5" t="n"/>
      <c r="C5" s="5" t="n"/>
      <c r="D5" s="5" t="n"/>
      <c r="E5" s="5" t="n"/>
    </row>
    <row r="6" ht="26" customHeight="1">
      <c r="A6" s="17" t="inlineStr">
        <is>
          <t>Bereich</t>
        </is>
      </c>
      <c r="B6" s="17" t="inlineStr">
        <is>
          <t>Jahr 1</t>
        </is>
      </c>
      <c r="C6" s="17" t="inlineStr">
        <is>
          <t>Jahr 2</t>
        </is>
      </c>
      <c r="D6" s="17" t="inlineStr">
        <is>
          <t>Jahr 3</t>
        </is>
      </c>
      <c r="E6" s="17" t="inlineStr">
        <is>
          <t>Kritische Stunde</t>
        </is>
      </c>
    </row>
    <row r="7">
      <c r="A7" s="40" t="inlineStr">
        <is>
          <t>Küche und Anlieferung</t>
        </is>
      </c>
      <c r="B7" s="40" t="inlineStr">
        <is>
          <t>zweimal</t>
        </is>
      </c>
      <c r="C7" s="40" t="inlineStr">
        <is>
          <t>zweimal</t>
        </is>
      </c>
      <c r="D7" s="40" t="inlineStr">
        <is>
          <t>zweimal</t>
        </is>
      </c>
      <c r="E7" s="40" t="inlineStr">
        <is>
          <t>Anlieferung und Servicespitze</t>
        </is>
      </c>
    </row>
    <row r="8">
      <c r="A8" s="40" t="inlineStr">
        <is>
          <t>Wäscherei</t>
        </is>
      </c>
      <c r="B8" s="40" t="inlineStr">
        <is>
          <t>einmal</t>
        </is>
      </c>
      <c r="C8" s="40" t="inlineStr">
        <is>
          <t>einmal</t>
        </is>
      </c>
      <c r="D8" s="40" t="inlineStr">
        <is>
          <t>einmal</t>
        </is>
      </c>
      <c r="E8" s="40" t="inlineStr">
        <is>
          <t>Frühschicht 05:00 – 08:00</t>
        </is>
      </c>
    </row>
    <row r="9">
      <c r="A9" s="40" t="inlineStr">
        <is>
          <t>Haustechnik</t>
        </is>
      </c>
      <c r="B9" s="40" t="inlineStr">
        <is>
          <t>einmal</t>
        </is>
      </c>
      <c r="C9" s="40" t="inlineStr">
        <is>
          <t>einmal</t>
        </is>
      </c>
      <c r="D9" s="40" t="inlineStr">
        <is>
          <t>einmal</t>
        </is>
      </c>
      <c r="E9" s="40" t="inlineStr">
        <is>
          <t>Wartungsfenster, Nebensaison</t>
        </is>
      </c>
    </row>
    <row r="10">
      <c r="A10" s="40" t="inlineStr">
        <is>
          <t>Etage</t>
        </is>
      </c>
      <c r="B10" s="40" t="inlineStr">
        <is>
          <t>einmal</t>
        </is>
      </c>
      <c r="C10" s="40" t="inlineStr">
        <is>
          <t>einmal</t>
        </is>
      </c>
      <c r="D10" s="40" t="inlineStr">
        <is>
          <t>einmal</t>
        </is>
      </c>
      <c r="E10" s="40" t="inlineStr">
        <is>
          <t>Reinigungszeit</t>
        </is>
      </c>
    </row>
    <row r="11">
      <c r="A11" s="40" t="inlineStr">
        <is>
          <t>Bankett</t>
        </is>
      </c>
      <c r="B11" s="40" t="inlineStr">
        <is>
          <t>einmal</t>
        </is>
      </c>
      <c r="C11" s="40" t="inlineStr">
        <is>
          <t>–</t>
        </is>
      </c>
      <c r="D11" s="40" t="inlineStr">
        <is>
          <t>einmal</t>
        </is>
      </c>
      <c r="E11" s="40" t="inlineStr">
        <is>
          <t>Aufbau und Abbau am Abend</t>
        </is>
      </c>
    </row>
    <row r="12">
      <c r="A12" s="40" t="inlineStr">
        <is>
          <t>Empfang und Nacht</t>
        </is>
      </c>
      <c r="B12" s="40" t="inlineStr">
        <is>
          <t>einmal</t>
        </is>
      </c>
      <c r="C12" s="40" t="inlineStr">
        <is>
          <t>einmal</t>
        </is>
      </c>
      <c r="D12" s="40" t="inlineStr">
        <is>
          <t>–</t>
        </is>
      </c>
      <c r="E12" s="40" t="inlineStr">
        <is>
          <t>Nachtschicht, Schichtübergabe</t>
        </is>
      </c>
    </row>
    <row r="13">
      <c r="A13" s="40" t="inlineStr">
        <is>
          <t>Verwaltung</t>
        </is>
      </c>
      <c r="B13" s="40" t="inlineStr">
        <is>
          <t>–</t>
        </is>
      </c>
      <c r="C13" s="40" t="inlineStr">
        <is>
          <t>einmal</t>
        </is>
      </c>
      <c r="D13" s="40" t="inlineStr">
        <is>
          <t>–</t>
        </is>
      </c>
      <c r="E13" s="40" t="inlineStr">
        <is>
          <t>Bürozeit</t>
        </is>
      </c>
    </row>
    <row r="14">
      <c r="A14" s="40" t="inlineStr">
        <is>
          <t>Reserve für Änderungen</t>
        </is>
      </c>
      <c r="B14" s="40" t="inlineStr">
        <is>
          <t>zwei Tage</t>
        </is>
      </c>
      <c r="C14" s="40" t="inlineStr">
        <is>
          <t>zwei Tage</t>
        </is>
      </c>
      <c r="D14" s="40" t="inlineStr">
        <is>
          <t>zwei Tage</t>
        </is>
      </c>
      <c r="E14" s="40" t="inlineStr">
        <is>
          <t>nach Anlass</t>
        </is>
      </c>
    </row>
    <row r="15" ht="44" customHeight="1">
      <c r="A15" s="25" t="inlineStr">
        <is>
          <t>Beispiel aus dem Hauptfall Bregenz: Wäscherei 11 von 14 Punkten, Verwaltung 2 Punkte; Bereiche mit 8 oder mehr Punkten jährlich. Der Wäschereitermin verschiebt sich von zehn Uhr auf halb sechs. Ergebnis nach dem ersten Zyklus: Audits von zwölf auf neun, Feststellungen von sieben auf einundzwanzig, davon dreizehn Sachverhalte, die es um zehn Uhr morgens nicht gibt.</t>
        </is>
      </c>
      <c r="B15" s="26" t="n"/>
      <c r="C15" s="26" t="n"/>
      <c r="D15" s="26" t="n"/>
      <c r="E15" s="27" t="n"/>
    </row>
    <row r="17" ht="22" customHeight="1">
      <c r="A17" s="4" t="inlineStr">
        <is>
          <t>Die Jahresuhr (Band 3.3)</t>
        </is>
      </c>
      <c r="B17" s="5" t="n"/>
      <c r="C17" s="5" t="n"/>
      <c r="D17" s="5" t="n"/>
      <c r="E17" s="5" t="n"/>
    </row>
    <row r="18" ht="24" customHeight="1">
      <c r="A18" s="17" t="inlineStr">
        <is>
          <t>Zeitraum</t>
        </is>
      </c>
      <c r="B18" s="17" t="inlineStr">
        <is>
          <t>Was im Haus geschieht</t>
        </is>
      </c>
      <c r="C18" s="27" t="n"/>
      <c r="D18" s="17" t="inlineStr">
        <is>
          <t>Was dann zu prüfen ist</t>
        </is>
      </c>
      <c r="E18" s="27" t="n"/>
    </row>
    <row r="19" ht="32" customHeight="1">
      <c r="A19" s="41" t="inlineStr">
        <is>
          <t>Vorsaison / Wiedereröffnung</t>
        </is>
      </c>
      <c r="B19" s="13" t="inlineStr">
        <is>
          <t>Neues Personal, Anlagen aus dem Stillstand, Umbauten fertig</t>
        </is>
      </c>
      <c r="C19" s="12" t="n"/>
      <c r="D19" s="13" t="inlineStr">
        <is>
          <t>Anlaufaudit: Unterweisung der Neuen, Wiederinbetriebnahme, Prüfnachweise</t>
        </is>
      </c>
      <c r="E19" s="12" t="n"/>
    </row>
    <row r="20" ht="32" customHeight="1">
      <c r="A20" s="41" t="inlineStr">
        <is>
          <t>Hochsaison</t>
        </is>
      </c>
      <c r="B20" s="13" t="inlineStr">
        <is>
          <t>Volle Auslastung, Überstunden, Aushilfen, Zeitdruck</t>
        </is>
      </c>
      <c r="C20" s="12" t="n"/>
      <c r="D20" s="13" t="inlineStr">
        <is>
          <t>Der Betrieb unter Last: Abkürzungen, Belastung, Pausen, Alleinarbeit</t>
        </is>
      </c>
      <c r="E20" s="12" t="n"/>
    </row>
    <row r="21" ht="32" customHeight="1">
      <c r="A21" s="41" t="inlineStr">
        <is>
          <t>Veranstaltungsspitzen</t>
        </is>
      </c>
      <c r="B21" s="13" t="inlineStr">
        <is>
          <t>Bankett, Auf- und Abbau, Fremdfirmen im Haus</t>
        </is>
      </c>
      <c r="C21" s="12" t="n"/>
      <c r="D21" s="13" t="inlineStr">
        <is>
          <t>Verkehrs- und Fluchtwege, Stapeln, Koordination mit Fremdfirmen</t>
        </is>
      </c>
      <c r="E21" s="12" t="n"/>
    </row>
    <row r="22" ht="32" customHeight="1">
      <c r="A22" s="41" t="inlineStr">
        <is>
          <t>Nebensaison</t>
        </is>
      </c>
      <c r="B22" s="13" t="inlineStr">
        <is>
          <t>Wartung, Umbau, Grundreinigung, wenig Gäste</t>
        </is>
      </c>
      <c r="C22" s="12" t="n"/>
      <c r="D22" s="13" t="inlineStr">
        <is>
          <t>Bauarbeiten, Freischaltung, Arbeiten in Höhe, Reinigungschemie in Konzentration</t>
        </is>
      </c>
      <c r="E22" s="12" t="n"/>
    </row>
    <row r="23" ht="32" customHeight="1">
      <c r="A23" s="41" t="inlineStr">
        <is>
          <t>Jahreswechsel</t>
        </is>
      </c>
      <c r="B23" s="13" t="inlineStr">
        <is>
          <t>Rückblick, Budget, Managementbewertung</t>
        </is>
      </c>
      <c r="C23" s="12" t="n"/>
      <c r="D23" s="13" t="inlineStr">
        <is>
          <t>Wirksamkeit der Maßnahmen des Vorjahres, Programmplanung des Folgejahres</t>
        </is>
      </c>
      <c r="E23" s="12" t="n"/>
    </row>
    <row r="25" ht="22" customHeight="1">
      <c r="A25" s="4" t="inlineStr">
        <is>
          <t>Die Tagesuhr (Band 3.3)</t>
        </is>
      </c>
      <c r="B25" s="5" t="n"/>
      <c r="C25" s="5" t="n"/>
      <c r="D25" s="5" t="n"/>
      <c r="E25" s="5" t="n"/>
    </row>
    <row r="26" ht="24" customHeight="1">
      <c r="A26" s="17" t="inlineStr">
        <is>
          <t>Uhrzeit</t>
        </is>
      </c>
      <c r="B26" s="17" t="inlineStr">
        <is>
          <t>Was dann läuft</t>
        </is>
      </c>
      <c r="C26" s="27" t="n"/>
      <c r="D26" s="17" t="inlineStr">
        <is>
          <t>Welche Gefährdung nur dann sichtbar ist</t>
        </is>
      </c>
      <c r="E26" s="27" t="n"/>
    </row>
    <row r="27" ht="32" customHeight="1">
      <c r="A27" s="41" t="inlineStr">
        <is>
          <t>05:00 – 08:00</t>
        </is>
      </c>
      <c r="B27" s="13" t="inlineStr">
        <is>
          <t>Anlieferung, Wäscherei, Frühstücksvorbereitung</t>
        </is>
      </c>
      <c r="C27" s="12" t="n"/>
      <c r="D27" s="13" t="inlineStr">
        <is>
          <t>Nasse Rampe, Lastenhandhabung, Chemiewechsel, Zeitdruck vor dem Frühstück</t>
        </is>
      </c>
      <c r="E27" s="12" t="n"/>
    </row>
    <row r="28" ht="32" customHeight="1">
      <c r="A28" s="41" t="inlineStr">
        <is>
          <t>11:30 – 14:00</t>
        </is>
      </c>
      <c r="B28" s="13" t="inlineStr">
        <is>
          <t>Servicespitze Küche</t>
        </is>
      </c>
      <c r="C28" s="12" t="n"/>
      <c r="D28" s="13" t="inlineStr">
        <is>
          <t>Heiße Medien, Verkehrswege, Schnittverletzungen, Hitze</t>
        </is>
      </c>
      <c r="E28" s="12" t="n"/>
    </row>
    <row r="29" ht="32" customHeight="1">
      <c r="A29" s="41" t="inlineStr">
        <is>
          <t>14:00 – 15:00</t>
        </is>
      </c>
      <c r="B29" s="13" t="inlineStr">
        <is>
          <t>Schichtwechsel</t>
        </is>
      </c>
      <c r="C29" s="12" t="n"/>
      <c r="D29" s="13" t="inlineStr">
        <is>
          <t>Was übergeben wird und was nicht: der blinde Fleck des Tages</t>
        </is>
      </c>
      <c r="E29" s="12" t="n"/>
    </row>
    <row r="30" ht="32" customHeight="1">
      <c r="A30" s="41" t="inlineStr">
        <is>
          <t>18:00 – 23:00</t>
        </is>
      </c>
      <c r="B30" s="13" t="inlineStr">
        <is>
          <t>Bankett, Abendservice, Auf- und Abbau</t>
        </is>
      </c>
      <c r="C30" s="12" t="n"/>
      <c r="D30" s="13" t="inlineStr">
        <is>
          <t>Stapeln, Fremdfirmen, verstellte Fluchtwege, Alkohol im Gastbereich</t>
        </is>
      </c>
      <c r="E30" s="12" t="n"/>
    </row>
    <row r="31" ht="32" customHeight="1">
      <c r="A31" s="41" t="inlineStr">
        <is>
          <t>23:00 – 05:00</t>
        </is>
      </c>
      <c r="B31" s="13" t="inlineStr">
        <is>
          <t>Nachtdienst, Reinigung, Technik</t>
        </is>
      </c>
      <c r="C31" s="12" t="n"/>
      <c r="D31" s="13" t="inlineStr">
        <is>
          <t>Alleinarbeit, Übergriffe, Notruf, Müdigkeit, Arbeiten ohne Zeugen</t>
        </is>
      </c>
      <c r="E31" s="12" t="n"/>
    </row>
  </sheetData>
  <mergeCells count="26">
    <mergeCell ref="D20:E20"/>
    <mergeCell ref="A15:E15"/>
    <mergeCell ref="D19:E19"/>
    <mergeCell ref="B22:C22"/>
    <mergeCell ref="D22:E22"/>
    <mergeCell ref="B31:C31"/>
    <mergeCell ref="B27:C27"/>
    <mergeCell ref="B18:C18"/>
    <mergeCell ref="D31:E31"/>
    <mergeCell ref="D21:E21"/>
    <mergeCell ref="B21:C21"/>
    <mergeCell ref="D27:E27"/>
    <mergeCell ref="B23:C23"/>
    <mergeCell ref="B29:C29"/>
    <mergeCell ref="A2:E2"/>
    <mergeCell ref="B19:C19"/>
    <mergeCell ref="B28:C28"/>
    <mergeCell ref="D28:E28"/>
    <mergeCell ref="D18:E18"/>
    <mergeCell ref="B30:C30"/>
    <mergeCell ref="D30:E30"/>
    <mergeCell ref="B20:C20"/>
    <mergeCell ref="D29:E29"/>
    <mergeCell ref="D23:E23"/>
    <mergeCell ref="B26:C26"/>
    <mergeCell ref="D26:E26"/>
  </mergeCells>
  <pageMargins left="0.4" right="0.4" top="0.5" bottom="0.5" header="0.5" footer="0.5"/>
  <pageSetup orientation="landscape" paperSize="9" fitToHeight="0" fitToWidth="1"/>
  <headerFooter>
    <oddHeader/>
    <oddFooter>&amp;C&amp;A · Band 3b · Seite &amp;P</oddFooter>
    <evenHeader/>
    <evenFooter/>
    <firstHeader/>
    <firstFooter/>
  </headerFooter>
</worksheet>
</file>

<file path=xl/worksheets/sheet7.xml><?xml version="1.0" encoding="utf-8"?>
<worksheet xmlns="http://schemas.openxmlformats.org/spreadsheetml/2006/main">
  <sheetPr>
    <tabColor rgb="00C9BBA6"/>
    <outlinePr summaryBelow="1" summaryRight="1"/>
    <pageSetUpPr fitToPage="1"/>
  </sheetPr>
  <dimension ref="A1:G18"/>
  <sheetViews>
    <sheetView showGridLines="0" workbookViewId="0">
      <selection activeCell="A1" sqref="A1"/>
    </sheetView>
  </sheetViews>
  <sheetFormatPr baseColWidth="8" defaultRowHeight="15"/>
  <cols>
    <col width="30" customWidth="1" min="1" max="1"/>
    <col width="22" customWidth="1" min="2" max="2"/>
    <col width="12" customWidth="1" min="3" max="3"/>
    <col width="11" customWidth="1" min="4" max="4"/>
    <col width="8" customWidth="1" min="5" max="5"/>
    <col width="8" customWidth="1" min="6" max="6"/>
    <col width="36" customWidth="1" min="7" max="7"/>
  </cols>
  <sheetData>
    <row r="1" ht="30" customHeight="1">
      <c r="A1" s="17" t="inlineStr">
        <is>
          <t>Anlass</t>
        </is>
      </c>
      <c r="B1" s="17" t="inlineStr">
        <is>
          <t>Status</t>
        </is>
      </c>
      <c r="C1" s="17" t="inlineStr">
        <is>
          <t>Wochentag</t>
        </is>
      </c>
      <c r="D1" s="17" t="inlineStr">
        <is>
          <t>ja / nein</t>
        </is>
      </c>
      <c r="E1" s="17" t="inlineStr">
        <is>
          <t>Jahr</t>
        </is>
      </c>
      <c r="F1" s="17" t="inlineStr">
        <is>
          <t>Punkte</t>
        </is>
      </c>
      <c r="G1" s="17" t="inlineStr">
        <is>
          <t>Kritischer Monat (Jahresuhr und Monate)</t>
        </is>
      </c>
    </row>
    <row r="2">
      <c r="A2" s="42" t="inlineStr">
        <is>
          <t>Jahresraster</t>
        </is>
      </c>
      <c r="B2" s="42" t="inlineStr">
        <is>
          <t>geplant</t>
        </is>
      </c>
      <c r="C2" s="42" t="inlineStr">
        <is>
          <t>Mo</t>
        </is>
      </c>
      <c r="D2" s="42" t="inlineStr">
        <is>
          <t>ja</t>
        </is>
      </c>
      <c r="E2" s="42" t="n">
        <v>1</v>
      </c>
      <c r="F2" s="42" t="n">
        <v>0</v>
      </c>
      <c r="G2" s="42" t="inlineStr">
        <is>
          <t>Vorsaison / Wiedereröffnung</t>
        </is>
      </c>
    </row>
    <row r="3">
      <c r="A3" s="42" t="inlineStr">
        <is>
          <t>Saisonaudit (Anlauf, Abschluss)</t>
        </is>
      </c>
      <c r="B3" s="42" t="inlineStr">
        <is>
          <t>durchgeführt</t>
        </is>
      </c>
      <c r="C3" s="42" t="inlineStr">
        <is>
          <t>Di</t>
        </is>
      </c>
      <c r="D3" s="42" t="inlineStr">
        <is>
          <t>nein</t>
        </is>
      </c>
      <c r="E3" s="42" t="n">
        <v>2</v>
      </c>
      <c r="F3" s="42" t="n">
        <v>1</v>
      </c>
      <c r="G3" s="42" t="inlineStr">
        <is>
          <t>Hochsaison</t>
        </is>
      </c>
    </row>
    <row r="4">
      <c r="A4" s="42" t="inlineStr">
        <is>
          <t>Änderung</t>
        </is>
      </c>
      <c r="B4" s="42" t="inlineStr">
        <is>
          <t>entfallen (begründet)</t>
        </is>
      </c>
      <c r="C4" s="42" t="inlineStr">
        <is>
          <t>Mi</t>
        </is>
      </c>
      <c r="E4" s="42" t="n">
        <v>3</v>
      </c>
      <c r="F4" s="42" t="n">
        <v>2</v>
      </c>
      <c r="G4" s="42" t="inlineStr">
        <is>
          <t>Veranstaltungsspitzen</t>
        </is>
      </c>
    </row>
    <row r="5">
      <c r="A5" s="42" t="inlineStr">
        <is>
          <t>Ereignis</t>
        </is>
      </c>
      <c r="C5" s="42" t="inlineStr">
        <is>
          <t>Do</t>
        </is>
      </c>
      <c r="G5" s="42" t="inlineStr">
        <is>
          <t>Nebensaison</t>
        </is>
      </c>
    </row>
    <row r="6">
      <c r="C6" s="42" t="inlineStr">
        <is>
          <t>Fr</t>
        </is>
      </c>
      <c r="G6" s="42" t="inlineStr">
        <is>
          <t>Jahreswechsel</t>
        </is>
      </c>
    </row>
    <row r="7">
      <c r="C7" s="42" t="inlineStr">
        <is>
          <t>Sa</t>
        </is>
      </c>
      <c r="G7" s="42" t="inlineStr">
        <is>
          <t>Januar</t>
        </is>
      </c>
    </row>
    <row r="8">
      <c r="C8" s="42" t="inlineStr">
        <is>
          <t>So</t>
        </is>
      </c>
      <c r="G8" s="42" t="inlineStr">
        <is>
          <t>Februar</t>
        </is>
      </c>
    </row>
    <row r="9">
      <c r="G9" s="42" t="inlineStr">
        <is>
          <t>März</t>
        </is>
      </c>
    </row>
    <row r="10">
      <c r="G10" s="42" t="inlineStr">
        <is>
          <t>April</t>
        </is>
      </c>
    </row>
    <row r="11">
      <c r="G11" s="42" t="inlineStr">
        <is>
          <t>Mai</t>
        </is>
      </c>
    </row>
    <row r="12">
      <c r="G12" s="42" t="inlineStr">
        <is>
          <t>Juni</t>
        </is>
      </c>
    </row>
    <row r="13">
      <c r="G13" s="42" t="inlineStr">
        <is>
          <t>Juli</t>
        </is>
      </c>
    </row>
    <row r="14">
      <c r="G14" s="42" t="inlineStr">
        <is>
          <t>August</t>
        </is>
      </c>
    </row>
    <row r="15">
      <c r="G15" s="42" t="inlineStr">
        <is>
          <t>September</t>
        </is>
      </c>
    </row>
    <row r="16">
      <c r="G16" s="42" t="inlineStr">
        <is>
          <t>Oktober</t>
        </is>
      </c>
    </row>
    <row r="17">
      <c r="G17" s="42" t="inlineStr">
        <is>
          <t>November</t>
        </is>
      </c>
    </row>
    <row r="18">
      <c r="G18" s="42" t="inlineStr">
        <is>
          <t>Dezember</t>
        </is>
      </c>
    </row>
  </sheetData>
  <pageMargins left="0.4" right="0.4" top="0.5" bottom="0.5" header="0.5" footer="0.5"/>
  <pageSetup orientation="landscape" paperSize="9" fitToHeight="0" fitToWidth="1"/>
  <headerFooter>
    <oddHeader/>
    <oddFooter>&amp;C&amp;A · Band 3b · Seite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2026-10-17T03:37:27Z</dcterms:created>
  <dcterms:modified xmlns:dcterms="http://purl.org/dc/terms/" xmlns:xsi="http://www.w3.org/2001/XMLSchema-instance" xsi:type="dcterms:W3CDTF">2026-10-17T03:37:27Z</dcterms:modified>
</cp:coreProperties>
</file>